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918FB441-EE59-43A8-A690-A668C65CBB7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一般公共预算" sheetId="3" r:id="rId1"/>
    <sheet name="政府性基金" sheetId="4" r:id="rId2"/>
    <sheet name="社保基金" sheetId="5" r:id="rId3"/>
    <sheet name="国资经营预算" sheetId="6" r:id="rId4"/>
  </sheets>
  <definedNames>
    <definedName name="_xlnm.Print_Titles" localSheetId="2">社保基金!$2:$5</definedName>
    <definedName name="_xlnm.Print_Titles" localSheetId="0">一般公共预算!$4:$4</definedName>
    <definedName name="_xlnm.Print_Titles" localSheetId="1">政府性基金!$4:$4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E13" i="6"/>
  <c r="D13" i="6"/>
  <c r="C13" i="6"/>
  <c r="B13" i="6"/>
  <c r="J11" i="6"/>
  <c r="I11" i="6"/>
  <c r="H11" i="6"/>
  <c r="G11" i="6"/>
  <c r="E10" i="6"/>
  <c r="J8" i="6"/>
  <c r="E7" i="6"/>
  <c r="J5" i="6"/>
  <c r="E5" i="6"/>
  <c r="D5" i="6"/>
  <c r="C5" i="6"/>
  <c r="B5" i="6"/>
  <c r="J26" i="5"/>
  <c r="I26" i="5"/>
  <c r="E26" i="5"/>
  <c r="D26" i="5"/>
  <c r="C26" i="5"/>
  <c r="B26" i="5"/>
  <c r="J25" i="5"/>
  <c r="I25" i="5"/>
  <c r="D25" i="5"/>
  <c r="C25" i="5"/>
  <c r="B25" i="5"/>
  <c r="J24" i="5"/>
  <c r="I24" i="5"/>
  <c r="H24" i="5"/>
  <c r="G24" i="5"/>
  <c r="E24" i="5"/>
  <c r="D24" i="5"/>
  <c r="C24" i="5"/>
  <c r="B24" i="5"/>
  <c r="E23" i="5"/>
  <c r="D23" i="5"/>
  <c r="C23" i="5"/>
  <c r="B23" i="5"/>
  <c r="E22" i="5"/>
  <c r="D22" i="5"/>
  <c r="C22" i="5"/>
  <c r="B22" i="5"/>
  <c r="E21" i="5"/>
  <c r="D21" i="5"/>
  <c r="C21" i="5"/>
  <c r="B21" i="5"/>
  <c r="J20" i="5"/>
  <c r="I20" i="5"/>
  <c r="H20" i="5"/>
  <c r="G20" i="5"/>
  <c r="E20" i="5"/>
  <c r="D20" i="5"/>
  <c r="C20" i="5"/>
  <c r="B20" i="5"/>
  <c r="E19" i="5"/>
  <c r="J18" i="5"/>
  <c r="I18" i="5"/>
  <c r="H18" i="5"/>
  <c r="G18" i="5"/>
  <c r="J17" i="5"/>
  <c r="I17" i="5"/>
  <c r="H17" i="5"/>
  <c r="G17" i="5"/>
  <c r="E17" i="5"/>
  <c r="J16" i="5"/>
  <c r="I16" i="5"/>
  <c r="H16" i="5"/>
  <c r="G16" i="5"/>
  <c r="E16" i="5"/>
  <c r="J15" i="5"/>
  <c r="E15" i="5"/>
  <c r="E14" i="5"/>
  <c r="J13" i="5"/>
  <c r="E13" i="5"/>
  <c r="D13" i="5"/>
  <c r="C13" i="5"/>
  <c r="B13" i="5"/>
  <c r="J12" i="5"/>
  <c r="E12" i="5"/>
  <c r="J11" i="5"/>
  <c r="I11" i="5"/>
  <c r="H11" i="5"/>
  <c r="G11" i="5"/>
  <c r="J10" i="5"/>
  <c r="E10" i="5"/>
  <c r="E9" i="5"/>
  <c r="J8" i="5"/>
  <c r="E8" i="5"/>
  <c r="J7" i="5"/>
  <c r="E7" i="5"/>
  <c r="J6" i="5"/>
  <c r="I6" i="5"/>
  <c r="H6" i="5"/>
  <c r="G6" i="5"/>
  <c r="E6" i="5"/>
  <c r="D6" i="5"/>
  <c r="C6" i="5"/>
  <c r="B6" i="5"/>
  <c r="J39" i="4"/>
  <c r="J38" i="4"/>
  <c r="J37" i="4"/>
  <c r="J36" i="4"/>
  <c r="J35" i="4"/>
  <c r="J33" i="4"/>
  <c r="I32" i="4"/>
  <c r="J32" i="4" s="1"/>
  <c r="H32" i="4"/>
  <c r="G32" i="4"/>
  <c r="G30" i="4"/>
  <c r="J27" i="4"/>
  <c r="E27" i="4"/>
  <c r="E26" i="4"/>
  <c r="I24" i="4"/>
  <c r="J24" i="4" s="1"/>
  <c r="H24" i="4"/>
  <c r="G24" i="4"/>
  <c r="E24" i="4"/>
  <c r="D23" i="4"/>
  <c r="E23" i="4" s="1"/>
  <c r="C23" i="4"/>
  <c r="B23" i="4"/>
  <c r="E19" i="4"/>
  <c r="J15" i="4"/>
  <c r="E15" i="4"/>
  <c r="J14" i="4"/>
  <c r="I13" i="4"/>
  <c r="J13" i="4" s="1"/>
  <c r="H13" i="4"/>
  <c r="G13" i="4"/>
  <c r="E12" i="4"/>
  <c r="J10" i="4"/>
  <c r="I9" i="4"/>
  <c r="H9" i="4"/>
  <c r="J9" i="4" s="1"/>
  <c r="G9" i="4"/>
  <c r="G5" i="4" s="1"/>
  <c r="G41" i="4" s="1"/>
  <c r="G43" i="4" s="1"/>
  <c r="J7" i="4"/>
  <c r="I6" i="4"/>
  <c r="J6" i="4" s="1"/>
  <c r="H6" i="4"/>
  <c r="G6" i="4"/>
  <c r="H5" i="4"/>
  <c r="H41" i="4" s="1"/>
  <c r="H43" i="4" s="1"/>
  <c r="D5" i="4"/>
  <c r="D43" i="4" s="1"/>
  <c r="C5" i="4"/>
  <c r="C43" i="4" s="1"/>
  <c r="B5" i="4"/>
  <c r="B43" i="4" s="1"/>
  <c r="J39" i="3"/>
  <c r="I39" i="3"/>
  <c r="H39" i="3"/>
  <c r="G39" i="3"/>
  <c r="E39" i="3"/>
  <c r="D39" i="3"/>
  <c r="C39" i="3"/>
  <c r="B39" i="3"/>
  <c r="E37" i="3"/>
  <c r="E36" i="3"/>
  <c r="E35" i="3"/>
  <c r="J34" i="3"/>
  <c r="I34" i="3"/>
  <c r="H34" i="3"/>
  <c r="G34" i="3"/>
  <c r="E34" i="3"/>
  <c r="E33" i="3"/>
  <c r="E32" i="3"/>
  <c r="J31" i="3"/>
  <c r="E31" i="3"/>
  <c r="D31" i="3"/>
  <c r="C31" i="3"/>
  <c r="B31" i="3"/>
  <c r="J30" i="3"/>
  <c r="E30" i="3"/>
  <c r="E29" i="3"/>
  <c r="E28" i="3"/>
  <c r="J27" i="3"/>
  <c r="E27" i="3"/>
  <c r="J26" i="3"/>
  <c r="E26" i="3"/>
  <c r="D26" i="3"/>
  <c r="C26" i="3"/>
  <c r="B26" i="3"/>
  <c r="J25" i="3"/>
  <c r="J23" i="3"/>
  <c r="E23" i="3"/>
  <c r="J22" i="3"/>
  <c r="E22" i="3"/>
  <c r="J21" i="3"/>
  <c r="E21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J9" i="3"/>
  <c r="E9" i="3"/>
  <c r="J8" i="3"/>
  <c r="E8" i="3"/>
  <c r="E7" i="3"/>
  <c r="J6" i="3"/>
  <c r="E6" i="3"/>
  <c r="D6" i="3"/>
  <c r="C6" i="3"/>
  <c r="B6" i="3"/>
  <c r="J5" i="3"/>
  <c r="I5" i="3"/>
  <c r="H5" i="3"/>
  <c r="G5" i="3"/>
  <c r="E5" i="3"/>
  <c r="D5" i="3"/>
  <c r="C5" i="3"/>
  <c r="B5" i="3"/>
  <c r="E43" i="4" l="1"/>
  <c r="I5" i="4"/>
  <c r="E5" i="4"/>
  <c r="I41" i="4" l="1"/>
  <c r="J5" i="4"/>
  <c r="I43" i="4" l="1"/>
  <c r="J43" i="4" s="1"/>
  <c r="J41" i="4"/>
</calcChain>
</file>

<file path=xl/sharedStrings.xml><?xml version="1.0" encoding="utf-8"?>
<sst xmlns="http://schemas.openxmlformats.org/spreadsheetml/2006/main" count="247" uniqueCount="181">
  <si>
    <t>附表一</t>
  </si>
  <si>
    <t>2023年公共预算收支决算表</t>
  </si>
  <si>
    <t>金额单位：万元</t>
  </si>
  <si>
    <t>收       入</t>
  </si>
  <si>
    <t>预算数</t>
  </si>
  <si>
    <t>调整数</t>
  </si>
  <si>
    <t>决算数</t>
  </si>
  <si>
    <t>决算占调整数%</t>
  </si>
  <si>
    <t>支      出</t>
  </si>
  <si>
    <t>一、本级一般公共预算财政收入</t>
  </si>
  <si>
    <t>一、一般公共财政预算支出</t>
  </si>
  <si>
    <t>税务部门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</si>
  <si>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</si>
  <si>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</si>
  <si>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</si>
  <si>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</si>
  <si>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</si>
  <si>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</si>
  <si>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</si>
  <si>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</si>
  <si>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</si>
  <si>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</si>
  <si>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</si>
  <si>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</si>
  <si>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</si>
  <si>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</si>
  <si>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卫生健康支出</t>
  </si>
  <si>
    <t>土地使用税</t>
  </si>
  <si>
    <t>节能环保支出</t>
  </si>
  <si>
    <t>土地增值税</t>
  </si>
  <si>
    <t>城乡社区支出</t>
  </si>
  <si>
    <t>车船税</t>
  </si>
  <si>
    <t>农林水支出</t>
  </si>
  <si>
    <t>耕地占用税</t>
  </si>
  <si>
    <t>交通运输支出</t>
  </si>
  <si>
    <t>契税</t>
  </si>
  <si>
    <t>资源勘探信息等支出</t>
  </si>
  <si>
    <t>环境保护税</t>
  </si>
  <si>
    <t>商业服务业等支出</t>
  </si>
  <si>
    <t>行政性收费收入（税务）</t>
  </si>
  <si>
    <t>金融支出</t>
  </si>
  <si>
    <t>教育费附加</t>
  </si>
  <si>
    <t>援助其他地区支出</t>
  </si>
  <si>
    <t>地方教育费附加</t>
  </si>
  <si>
    <t>自然资源海洋气象等支出</t>
  </si>
  <si>
    <t>残疾人就业保障金收入</t>
  </si>
  <si>
    <t>住房保障支出</t>
  </si>
  <si>
    <t>森林植被恢复费</t>
  </si>
  <si>
    <t>粮油物资储备支出</t>
  </si>
  <si>
    <t>其他专项收入</t>
  </si>
  <si>
    <t>灾害防治及应急管理支出</t>
  </si>
  <si>
    <t>财政部门</t>
  </si>
  <si>
    <t>债务付息支出</t>
  </si>
  <si>
    <t>行政事业性收费收入</t>
  </si>
  <si>
    <t>债务发行费用支出</t>
  </si>
  <si>
    <t>罚没收入</t>
  </si>
  <si>
    <t>预备费</t>
  </si>
  <si>
    <t>国有资源（资产）有偿使用收入</t>
  </si>
  <si>
    <t>其他支出</t>
  </si>
  <si>
    <t>政府住房基金收入</t>
  </si>
  <si>
    <t>二、政府债券还本支出</t>
  </si>
  <si>
    <t>二、上级补助收入</t>
  </si>
  <si>
    <t>三、上解支出</t>
  </si>
  <si>
    <t>（一）返还性收入</t>
  </si>
  <si>
    <t>四、补充预算周转金</t>
  </si>
  <si>
    <t>（二）一般性转移支付收入</t>
  </si>
  <si>
    <t>五、安排预算稳定调节基金</t>
  </si>
  <si>
    <t>（三）专项性转移支付</t>
  </si>
  <si>
    <t>支出合计</t>
  </si>
  <si>
    <t>三、债券转贷收入</t>
  </si>
  <si>
    <t>四、上年结余</t>
  </si>
  <si>
    <t>五、调入资金</t>
  </si>
  <si>
    <t>六、动用预算稳定调节基金</t>
  </si>
  <si>
    <t>年终结余</t>
  </si>
  <si>
    <t>收入总计</t>
  </si>
  <si>
    <t>支出总计</t>
  </si>
  <si>
    <t>附表二</t>
  </si>
  <si>
    <t>2023年政府性基金预算收支决算表</t>
  </si>
  <si>
    <t>一、本级收入</t>
  </si>
  <si>
    <t>一、本级支出</t>
  </si>
  <si>
    <t>农网还贷资金收入</t>
  </si>
  <si>
    <t>海南省高等级公路车辆通行附加费收入</t>
  </si>
  <si>
    <t xml:space="preserve">   国家电影事业发展专项资金安排的支出</t>
  </si>
  <si>
    <t>由哪些组成</t>
  </si>
  <si>
    <t>港口建设费收入</t>
  </si>
  <si>
    <t xml:space="preserve">   旅游发展基金支出</t>
  </si>
  <si>
    <t>并入到公共预算内</t>
  </si>
  <si>
    <t>国家电影事业发展专项资金收入</t>
  </si>
  <si>
    <t>土地交易量减少</t>
  </si>
  <si>
    <t>国有土地收益基金收入</t>
  </si>
  <si>
    <t xml:space="preserve">   大中型水库移民后期扶持基金支出</t>
  </si>
  <si>
    <t>农业土地开发资金收入</t>
  </si>
  <si>
    <t xml:space="preserve">   小型水库移民扶助基金安排的支出</t>
  </si>
  <si>
    <t>国有土地使用权出让收入</t>
  </si>
  <si>
    <t xml:space="preserve">   小型水库移民扶助基金对应专项债务收入安排的支出</t>
  </si>
  <si>
    <t>去年规模2000，今年只下达10</t>
  </si>
  <si>
    <t>大中型水库库区基金收入</t>
  </si>
  <si>
    <t>彩票公益金收入</t>
  </si>
  <si>
    <t xml:space="preserve">   国有土地使用权出让收入的支出</t>
  </si>
  <si>
    <t>城市基础设施配套费收入</t>
  </si>
  <si>
    <t xml:space="preserve">   国有土地收益基金支出</t>
  </si>
  <si>
    <t>有哪些组成</t>
  </si>
  <si>
    <t>小型水库移民扶助基金收入</t>
  </si>
  <si>
    <t xml:space="preserve">   农业土地开发资金支出</t>
  </si>
  <si>
    <t>国家重大水利工程建设基金收入</t>
  </si>
  <si>
    <t xml:space="preserve">   城市基础设施配套费安排的支出</t>
  </si>
  <si>
    <t>车辆通行费</t>
  </si>
  <si>
    <t xml:space="preserve">   污水处理费安排的支出</t>
  </si>
  <si>
    <t>定义</t>
  </si>
  <si>
    <t>污水处理费收入</t>
  </si>
  <si>
    <t xml:space="preserve">   土地储备专项债券收入安排的支出</t>
  </si>
  <si>
    <t>彩票发行机构和彩票销售机构的业务费用</t>
  </si>
  <si>
    <t xml:space="preserve">   棚户区改造专项债券收入安排的支出 </t>
  </si>
  <si>
    <t>其他政府性基金收入</t>
  </si>
  <si>
    <t xml:space="preserve">   城市基础设施配套费对应专项债务收入安排的支出</t>
  </si>
  <si>
    <t>专项债券对应项目专项收入</t>
  </si>
  <si>
    <t xml:space="preserve">   污水处理费对应专项债务收入安排的支出</t>
  </si>
  <si>
    <t>二、政府性基金转移收入</t>
  </si>
  <si>
    <t xml:space="preserve">   国有土地使用权出让收入对应专项债务收入安排的支出</t>
  </si>
  <si>
    <t>政府性基金补助收入</t>
  </si>
  <si>
    <t>政府性基金上解收入</t>
  </si>
  <si>
    <t xml:space="preserve">   大中型水库库区基金安排的支出</t>
  </si>
  <si>
    <t xml:space="preserve">   三峡水库库区基金支出</t>
  </si>
  <si>
    <t>四、上年结余收入</t>
  </si>
  <si>
    <t xml:space="preserve">   国家重大水利工程建设基金安排的支出</t>
  </si>
  <si>
    <t xml:space="preserve">   大中型水库库区基金对应专项债务收入安排的支出</t>
  </si>
  <si>
    <t xml:space="preserve">   国家重大水利工程建设基金对应专项债务收入安排的支出</t>
  </si>
  <si>
    <t xml:space="preserve">   车辆通行费安排的支出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</si>
  <si>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</si>
  <si>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</si>
  <si>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</si>
  <si>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债务发行费支出</t>
  </si>
  <si>
    <t>抗疫特别国债支出</t>
  </si>
  <si>
    <t>二、债务还本支出</t>
  </si>
  <si>
    <t>三、调出资金</t>
  </si>
  <si>
    <t>附表三</t>
  </si>
  <si>
    <t>2023年社会保险基金收支决算总表</t>
  </si>
  <si>
    <t>单位：万元</t>
  </si>
  <si>
    <t>收      入</t>
  </si>
  <si>
    <t>项    目</t>
  </si>
  <si>
    <t>城乡居民养老保险</t>
  </si>
  <si>
    <t>保险费收入</t>
  </si>
  <si>
    <t>社会保险待遇支出</t>
  </si>
  <si>
    <t>利息收入</t>
  </si>
  <si>
    <t>财政补贴收入</t>
  </si>
  <si>
    <t>上解上级支出</t>
  </si>
  <si>
    <t>转移收入及其他收入</t>
  </si>
  <si>
    <t>转移支出</t>
  </si>
  <si>
    <t>委托投资收益</t>
  </si>
  <si>
    <t>机关事业养老保险</t>
  </si>
  <si>
    <t>上年结转</t>
  </si>
  <si>
    <t>社保基金当年总支出</t>
  </si>
  <si>
    <t xml:space="preserve">  社会保险待遇支出</t>
  </si>
  <si>
    <t xml:space="preserve">  其他支出</t>
  </si>
  <si>
    <t xml:space="preserve">  上解上级支出</t>
  </si>
  <si>
    <t>社保基金当年总收入</t>
  </si>
  <si>
    <t xml:space="preserve">  转移支出</t>
  </si>
  <si>
    <t>本年收支结余</t>
  </si>
  <si>
    <t>城乡居民基本养老保险基金</t>
  </si>
  <si>
    <t>机关事业单位基本养老保险基金</t>
  </si>
  <si>
    <t>附表四</t>
  </si>
  <si>
    <t>2023年国有资本经营预算收支决算表</t>
  </si>
  <si>
    <t>项目</t>
  </si>
  <si>
    <t>国有资本经营预算收入</t>
  </si>
  <si>
    <t>国有资本经营预算支出</t>
  </si>
  <si>
    <t xml:space="preserve">   股利、股息收入</t>
  </si>
  <si>
    <t>国有资本经营预算补助下级支出</t>
  </si>
  <si>
    <t xml:space="preserve">   其他国有资本经营收入</t>
  </si>
  <si>
    <t>国有资本经营预算上解上级支出</t>
  </si>
  <si>
    <t>国有资本经营预算上级补助收入</t>
  </si>
  <si>
    <t>国有资本经营预算调出资金</t>
  </si>
  <si>
    <t>国有资本经营预算下级上解收入</t>
  </si>
  <si>
    <t>国有资本经营预算省补助计划单列市支出</t>
  </si>
  <si>
    <t>国有资本经营预算上年结余</t>
  </si>
  <si>
    <t>国有资本经营预算计划单列市上解省支出</t>
  </si>
  <si>
    <t>国有资本经营预算省补助计划单列市收入</t>
  </si>
  <si>
    <t>本年支出合计</t>
  </si>
  <si>
    <t>国有资本经营预算计划单列市上解省收入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</si>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</sst>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_ "/>
    <numFmt numFmtId="177" formatCode="#,##0.00_ "/>
    <numFmt numFmtId="178" formatCode="0.00_ "/>
    <numFmt numFmtId="179" formatCode="#,##0_ "/>
  </numFmts>
  <fonts count="20" x14ac:knownFonts="1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22"/>
      <name val="方正小标宋简体"/>
      <family val="3"/>
      <charset val="134"/>
    </font>
    <font>
      <b/>
      <sz val="24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  <font>
      <sz val="2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仿宋_GB2312"/>
      <charset val="134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8" fontId="0" fillId="0" borderId="0" xfId="0" applyNumberFormat="1" applyFill="1" applyAlignment="1">
      <alignment vertical="center" wrapText="1"/>
    </xf>
    <xf numFmtId="178" fontId="9" fillId="0" borderId="0" xfId="0" applyNumberFormat="1" applyFont="1" applyFill="1" applyAlignment="1"/>
    <xf numFmtId="0" fontId="9" fillId="0" borderId="0" xfId="0" applyFont="1" applyFill="1" applyAlignment="1"/>
    <xf numFmtId="178" fontId="10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12" fillId="0" borderId="3" xfId="2" applyNumberFormat="1" applyFont="1" applyFill="1" applyBorder="1" applyAlignment="1">
      <alignment vertical="center"/>
    </xf>
    <xf numFmtId="49" fontId="12" fillId="0" borderId="3" xfId="2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 applyProtection="1">
      <alignment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/>
    </xf>
    <xf numFmtId="176" fontId="15" fillId="2" borderId="1" xfId="0" applyNumberFormat="1" applyFont="1" applyFill="1" applyBorder="1" applyAlignment="1" applyProtection="1">
      <alignment horizontal="center" vertical="center"/>
    </xf>
    <xf numFmtId="10" fontId="15" fillId="2" borderId="1" xfId="1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indent="1"/>
    </xf>
    <xf numFmtId="176" fontId="14" fillId="2" borderId="1" xfId="0" applyNumberFormat="1" applyFont="1" applyFill="1" applyBorder="1" applyAlignment="1" applyProtection="1">
      <alignment horizontal="center" vertical="center"/>
    </xf>
    <xf numFmtId="10" fontId="14" fillId="2" borderId="1" xfId="1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left" vertical="center" wrapText="1" indent="1"/>
    </xf>
    <xf numFmtId="0" fontId="14" fillId="0" borderId="1" xfId="0" applyNumberFormat="1" applyFont="1" applyFill="1" applyBorder="1" applyAlignment="1" applyProtection="1">
      <alignment horizontal="left" vertical="center" indent="1"/>
    </xf>
    <xf numFmtId="176" fontId="14" fillId="0" borderId="1" xfId="0" applyNumberFormat="1" applyFont="1" applyFill="1" applyBorder="1" applyAlignment="1" applyProtection="1">
      <alignment horizontal="center" vertical="center"/>
    </xf>
    <xf numFmtId="10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 wrapText="1" indent="1"/>
    </xf>
    <xf numFmtId="0" fontId="16" fillId="0" borderId="1" xfId="0" applyNumberFormat="1" applyFont="1" applyFill="1" applyBorder="1" applyAlignment="1" applyProtection="1">
      <alignment horizontal="left" vertical="center" inden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0" fontId="15" fillId="0" borderId="1" xfId="1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49" fontId="12" fillId="0" borderId="3" xfId="2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178" fontId="8" fillId="0" borderId="0" xfId="0" applyNumberFormat="1" applyFont="1" applyFill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left" vertical="center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179" fontId="7" fillId="0" borderId="1" xfId="6" applyNumberFormat="1" applyFont="1" applyFill="1" applyBorder="1" applyAlignment="1" applyProtection="1">
      <alignment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vertical="center"/>
    </xf>
    <xf numFmtId="179" fontId="7" fillId="0" borderId="1" xfId="6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/>
    <xf numFmtId="176" fontId="7" fillId="0" borderId="0" xfId="0" applyNumberFormat="1" applyFont="1" applyFill="1" applyAlignment="1">
      <alignment wrapText="1"/>
    </xf>
    <xf numFmtId="177" fontId="7" fillId="0" borderId="0" xfId="0" applyNumberFormat="1" applyFont="1" applyFill="1" applyAlignment="1"/>
    <xf numFmtId="176" fontId="8" fillId="0" borderId="0" xfId="0" applyNumberFormat="1" applyFont="1" applyFill="1" applyAlignment="1">
      <alignment horizontal="center"/>
    </xf>
    <xf numFmtId="176" fontId="8" fillId="0" borderId="0" xfId="0" applyNumberFormat="1" applyFont="1" applyFill="1" applyAlignment="1">
      <alignment horizontal="center" wrapText="1"/>
    </xf>
    <xf numFmtId="177" fontId="8" fillId="0" borderId="0" xfId="0" applyNumberFormat="1" applyFont="1" applyFill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/>
    </xf>
    <xf numFmtId="179" fontId="8" fillId="0" borderId="2" xfId="6" applyNumberFormat="1" applyFont="1" applyFill="1" applyBorder="1" applyAlignment="1" applyProtection="1">
      <alignment vertical="center" wrapText="1"/>
    </xf>
    <xf numFmtId="179" fontId="7" fillId="0" borderId="2" xfId="6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9" fontId="7" fillId="0" borderId="2" xfId="6" applyNumberFormat="1" applyFont="1" applyFill="1" applyBorder="1" applyAlignment="1" applyProtection="1">
      <alignment horizontal="left" vertical="center" wrapText="1" indent="1"/>
    </xf>
    <xf numFmtId="0" fontId="7" fillId="0" borderId="1" xfId="6" applyNumberFormat="1" applyFont="1" applyFill="1" applyBorder="1" applyAlignment="1" applyProtection="1">
      <alignment horizontal="left" vertical="center" wrapText="1" indent="1"/>
    </xf>
    <xf numFmtId="179" fontId="7" fillId="0" borderId="1" xfId="0" applyNumberFormat="1" applyFont="1" applyFill="1" applyBorder="1" applyAlignment="1" applyProtection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1" xfId="6" applyNumberFormat="1" applyFont="1" applyFill="1" applyBorder="1" applyAlignment="1" applyProtection="1">
      <alignment horizontal="left" vertical="center" wrapText="1" indent="1"/>
    </xf>
    <xf numFmtId="179" fontId="7" fillId="0" borderId="1" xfId="0" applyNumberFormat="1" applyFont="1" applyFill="1" applyBorder="1" applyAlignment="1">
      <alignment horizontal="left" vertical="center" indent="1"/>
    </xf>
    <xf numFmtId="179" fontId="7" fillId="0" borderId="6" xfId="6" applyNumberFormat="1" applyFont="1" applyFill="1" applyBorder="1" applyAlignment="1" applyProtection="1">
      <alignment horizontal="left" vertical="center" wrapText="1" indent="1"/>
    </xf>
    <xf numFmtId="179" fontId="7" fillId="0" borderId="7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left" vertical="center" indent="1"/>
    </xf>
    <xf numFmtId="0" fontId="7" fillId="0" borderId="1" xfId="6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9" fontId="8" fillId="0" borderId="1" xfId="6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left" vertical="center" indent="1"/>
    </xf>
    <xf numFmtId="17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9" fontId="7" fillId="0" borderId="1" xfId="5" applyNumberFormat="1" applyFont="1" applyFill="1" applyBorder="1" applyAlignment="1">
      <alignment horizontal="center" vertical="center" wrapText="1"/>
    </xf>
    <xf numFmtId="177" fontId="7" fillId="0" borderId="2" xfId="6" applyNumberFormat="1" applyFont="1" applyFill="1" applyBorder="1" applyAlignment="1" applyProtection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>
      <alignment horizontal="center" wrapText="1"/>
    </xf>
    <xf numFmtId="177" fontId="6" fillId="0" borderId="0" xfId="0" applyNumberFormat="1" applyFont="1" applyFill="1" applyAlignment="1">
      <alignment horizont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 wrapText="1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</cellXfs>
  <cellStyles count="7">
    <cellStyle name="Normal" xfId="2" xr:uid="{00000000-0005-0000-0000-000000000000}"/>
    <cellStyle name="常规" xfId="0" builtinId="0"/>
    <cellStyle name="常规 15" xfId="3" xr:uid="{00000000-0005-0000-0000-000002000000}"/>
    <cellStyle name="常规 2" xfId="4" xr:uid="{00000000-0005-0000-0000-000003000000}"/>
    <cellStyle name="常规_2009年省对下结算单（定,与平衡表科目一致）" xfId="5" xr:uid="{00000000-0005-0000-0000-000004000000}"/>
    <cellStyle name="常规_附件1：2012年度财政总决算报表（财库〔2012〕号）" xfId="6" xr:uid="{00000000-0005-0000-0000-000005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D49"/>
  <sheetViews>
    <sheetView view="pageBreakPreview" topLeftCell="A4" zoomScaleNormal="100" workbookViewId="0">
      <selection activeCell="A2" sqref="A2:J2"/>
    </sheetView>
  </sheetViews>
  <sheetFormatPr defaultColWidth="9" defaultRowHeight="13.5" x14ac:dyDescent="0.15"/>
  <cols>
    <col min="1" max="1" width="30.5" style="69" customWidth="1"/>
    <col min="2" max="2" width="9.375" style="71" customWidth="1"/>
    <col min="3" max="3" width="9" style="72" customWidth="1"/>
    <col min="4" max="4" width="8.625" style="71" customWidth="1"/>
    <col min="5" max="5" width="12.125" style="73" customWidth="1"/>
    <col min="6" max="6" width="23.75" style="73" customWidth="1"/>
    <col min="7" max="7" width="8.875" style="71" customWidth="1"/>
    <col min="8" max="8" width="9" style="71" customWidth="1"/>
    <col min="9" max="9" width="8.625" style="71" customWidth="1"/>
    <col min="10" max="10" width="12" style="73" customWidth="1"/>
    <col min="11" max="16358" width="9" style="69"/>
    <col min="16359" max="16384" width="9" style="1"/>
  </cols>
  <sheetData>
    <row r="1" spans="1:10" ht="16.5" customHeight="1" x14ac:dyDescent="0.15">
      <c r="A1" s="4" t="s">
        <v>0</v>
      </c>
    </row>
    <row r="2" spans="1:10" s="69" customFormat="1" ht="26.25" customHeight="1" x14ac:dyDescent="0.45">
      <c r="A2" s="101" t="s">
        <v>1</v>
      </c>
      <c r="B2" s="102"/>
      <c r="C2" s="103"/>
      <c r="D2" s="102"/>
      <c r="E2" s="104"/>
      <c r="F2" s="104"/>
      <c r="G2" s="102"/>
      <c r="H2" s="102"/>
      <c r="I2" s="102"/>
      <c r="J2" s="104"/>
    </row>
    <row r="3" spans="1:10" s="69" customFormat="1" ht="12" customHeight="1" x14ac:dyDescent="0.15">
      <c r="A3" s="50"/>
      <c r="B3" s="74"/>
      <c r="C3" s="75"/>
      <c r="D3" s="74"/>
      <c r="E3" s="76"/>
      <c r="F3" s="76"/>
      <c r="G3" s="105" t="s">
        <v>2</v>
      </c>
      <c r="H3" s="105"/>
      <c r="I3" s="105"/>
      <c r="J3" s="106"/>
    </row>
    <row r="4" spans="1:10" s="70" customFormat="1" ht="27.75" customHeight="1" x14ac:dyDescent="0.15">
      <c r="A4" s="52" t="s">
        <v>3</v>
      </c>
      <c r="B4" s="53" t="s">
        <v>4</v>
      </c>
      <c r="C4" s="54" t="s">
        <v>5</v>
      </c>
      <c r="D4" s="53" t="s">
        <v>6</v>
      </c>
      <c r="E4" s="55" t="s">
        <v>7</v>
      </c>
      <c r="F4" s="56" t="s">
        <v>8</v>
      </c>
      <c r="G4" s="53" t="s">
        <v>4</v>
      </c>
      <c r="H4" s="54" t="s">
        <v>5</v>
      </c>
      <c r="I4" s="53" t="s">
        <v>6</v>
      </c>
      <c r="J4" s="55" t="s">
        <v>7</v>
      </c>
    </row>
    <row r="5" spans="1:10" s="70" customFormat="1" ht="21" customHeight="1" x14ac:dyDescent="0.15">
      <c r="A5" s="57" t="s">
        <v>9</v>
      </c>
      <c r="B5" s="58">
        <f>SUM(B6,B26)</f>
        <v>170350</v>
      </c>
      <c r="C5" s="58">
        <f>SUM(C6,C26)</f>
        <v>170350</v>
      </c>
      <c r="D5" s="58">
        <f>SUM(D6,D26)</f>
        <v>164256</v>
      </c>
      <c r="E5" s="77">
        <f>D5/C5*100</f>
        <v>96.422659230994995</v>
      </c>
      <c r="F5" s="78" t="s">
        <v>10</v>
      </c>
      <c r="G5" s="79">
        <f>SUM(G6:G29)</f>
        <v>361653</v>
      </c>
      <c r="H5" s="79">
        <f>SUM(H6:H29)</f>
        <v>344550</v>
      </c>
      <c r="I5" s="79">
        <f>SUM(I6:I29)</f>
        <v>340658</v>
      </c>
      <c r="J5" s="98">
        <f t="shared" ref="J5:J6" si="0">I5/H5*100</f>
        <v>98.870410680597899</v>
      </c>
    </row>
    <row r="6" spans="1:10" s="70" customFormat="1" ht="20.25" customHeight="1" x14ac:dyDescent="0.15">
      <c r="A6" s="80" t="s">
        <v>11</v>
      </c>
      <c r="B6" s="58">
        <f>SUM(B7:B23)</f>
        <v>152450</v>
      </c>
      <c r="C6" s="58">
        <f>SUM(C7:C23)</f>
        <v>152450</v>
      </c>
      <c r="D6" s="58">
        <f>SUM(D7:D25)</f>
        <v>141826</v>
      </c>
      <c r="E6" s="77">
        <f>D6/C6*100</f>
        <v>93.031157756641505</v>
      </c>
      <c r="F6" s="81" t="s">
        <v>12</v>
      </c>
      <c r="G6" s="58">
        <v>40000</v>
      </c>
      <c r="H6" s="79">
        <v>47800</v>
      </c>
      <c r="I6" s="58">
        <v>41526</v>
      </c>
      <c r="J6" s="77">
        <f t="shared" si="0"/>
        <v>86.874476987447693</v>
      </c>
    </row>
    <row r="7" spans="1:10" s="70" customFormat="1" ht="20.25" customHeight="1" x14ac:dyDescent="0.15">
      <c r="A7" s="82" t="s">
        <v>13</v>
      </c>
      <c r="B7" s="83">
        <v>84100</v>
      </c>
      <c r="C7" s="83">
        <v>84100</v>
      </c>
      <c r="D7" s="84">
        <v>69725</v>
      </c>
      <c r="E7" s="77">
        <f t="shared" ref="E7:E23" si="1">D7/C7*100</f>
        <v>82.907253269916794</v>
      </c>
      <c r="F7" s="81" t="s">
        <v>14</v>
      </c>
      <c r="G7" s="58"/>
      <c r="H7" s="79"/>
      <c r="I7" s="58">
        <v>3</v>
      </c>
      <c r="J7" s="77"/>
    </row>
    <row r="8" spans="1:10" s="70" customFormat="1" ht="20.25" customHeight="1" x14ac:dyDescent="0.15">
      <c r="A8" s="82" t="s">
        <v>15</v>
      </c>
      <c r="B8" s="58">
        <v>8000</v>
      </c>
      <c r="C8" s="58">
        <v>8000</v>
      </c>
      <c r="D8" s="84">
        <v>8894</v>
      </c>
      <c r="E8" s="77">
        <f t="shared" si="1"/>
        <v>111.175</v>
      </c>
      <c r="F8" s="85" t="s">
        <v>16</v>
      </c>
      <c r="G8" s="58">
        <v>13000</v>
      </c>
      <c r="H8" s="79">
        <v>18200</v>
      </c>
      <c r="I8" s="58">
        <v>16050</v>
      </c>
      <c r="J8" s="77">
        <f t="shared" ref="J8:J19" si="2">I8/H8*100</f>
        <v>88.186813186813197</v>
      </c>
    </row>
    <row r="9" spans="1:10" s="70" customFormat="1" ht="20.25" customHeight="1" x14ac:dyDescent="0.15">
      <c r="A9" s="82" t="s">
        <v>17</v>
      </c>
      <c r="B9" s="83">
        <v>1400</v>
      </c>
      <c r="C9" s="83">
        <v>1400</v>
      </c>
      <c r="D9" s="84">
        <v>1380</v>
      </c>
      <c r="E9" s="77">
        <f t="shared" si="1"/>
        <v>98.571428571428598</v>
      </c>
      <c r="F9" s="85" t="s">
        <v>18</v>
      </c>
      <c r="G9" s="58">
        <v>34000</v>
      </c>
      <c r="H9" s="79">
        <v>43971</v>
      </c>
      <c r="I9" s="58">
        <v>42942</v>
      </c>
      <c r="J9" s="77">
        <f t="shared" si="2"/>
        <v>97.659821245821107</v>
      </c>
    </row>
    <row r="10" spans="1:10" s="70" customFormat="1" ht="20.25" customHeight="1" x14ac:dyDescent="0.15">
      <c r="A10" s="82" t="s">
        <v>19</v>
      </c>
      <c r="B10" s="83">
        <v>790</v>
      </c>
      <c r="C10" s="83">
        <v>790</v>
      </c>
      <c r="D10" s="84">
        <v>749</v>
      </c>
      <c r="E10" s="77">
        <f t="shared" si="1"/>
        <v>94.8101265822785</v>
      </c>
      <c r="F10" s="86" t="s">
        <v>20</v>
      </c>
      <c r="G10" s="58">
        <v>11000</v>
      </c>
      <c r="H10" s="79">
        <v>10800</v>
      </c>
      <c r="I10" s="58">
        <v>10647</v>
      </c>
      <c r="J10" s="77">
        <f t="shared" si="2"/>
        <v>98.5833333333333</v>
      </c>
    </row>
    <row r="11" spans="1:10" s="70" customFormat="1" ht="20.25" customHeight="1" x14ac:dyDescent="0.15">
      <c r="A11" s="82" t="s">
        <v>21</v>
      </c>
      <c r="B11" s="83">
        <v>4600</v>
      </c>
      <c r="C11" s="83">
        <v>4600</v>
      </c>
      <c r="D11" s="84">
        <v>2641</v>
      </c>
      <c r="E11" s="77">
        <f t="shared" si="1"/>
        <v>57.413043478260903</v>
      </c>
      <c r="F11" s="87" t="s">
        <v>22</v>
      </c>
      <c r="G11" s="58">
        <v>5100</v>
      </c>
      <c r="H11" s="79">
        <v>4800</v>
      </c>
      <c r="I11" s="58">
        <v>4477</v>
      </c>
      <c r="J11" s="77">
        <f t="shared" si="2"/>
        <v>93.2708333333333</v>
      </c>
    </row>
    <row r="12" spans="1:10" s="70" customFormat="1" ht="20.25" customHeight="1" x14ac:dyDescent="0.15">
      <c r="A12" s="82" t="s">
        <v>23</v>
      </c>
      <c r="B12" s="83">
        <v>7000</v>
      </c>
      <c r="C12" s="83">
        <v>7000</v>
      </c>
      <c r="D12" s="84">
        <v>7627</v>
      </c>
      <c r="E12" s="77">
        <f t="shared" si="1"/>
        <v>108.957142857143</v>
      </c>
      <c r="F12" s="87" t="s">
        <v>24</v>
      </c>
      <c r="G12" s="58">
        <v>52000</v>
      </c>
      <c r="H12" s="79">
        <v>55234</v>
      </c>
      <c r="I12" s="58">
        <v>57903</v>
      </c>
      <c r="J12" s="77">
        <f t="shared" si="2"/>
        <v>104.83216859180899</v>
      </c>
    </row>
    <row r="13" spans="1:10" s="70" customFormat="1" ht="20.25" customHeight="1" x14ac:dyDescent="0.15">
      <c r="A13" s="82" t="s">
        <v>25</v>
      </c>
      <c r="B13" s="83">
        <v>3000</v>
      </c>
      <c r="C13" s="83">
        <v>3000</v>
      </c>
      <c r="D13" s="84">
        <v>2542</v>
      </c>
      <c r="E13" s="77">
        <f t="shared" si="1"/>
        <v>84.733333333333306</v>
      </c>
      <c r="F13" s="87" t="s">
        <v>26</v>
      </c>
      <c r="G13" s="58">
        <v>25775</v>
      </c>
      <c r="H13" s="79">
        <v>36841</v>
      </c>
      <c r="I13" s="58">
        <v>37855</v>
      </c>
      <c r="J13" s="77">
        <f t="shared" si="2"/>
        <v>102.752368285334</v>
      </c>
    </row>
    <row r="14" spans="1:10" s="70" customFormat="1" ht="20.25" customHeight="1" x14ac:dyDescent="0.15">
      <c r="A14" s="82" t="s">
        <v>27</v>
      </c>
      <c r="B14" s="83">
        <v>9000</v>
      </c>
      <c r="C14" s="83">
        <v>9000</v>
      </c>
      <c r="D14" s="84">
        <v>10174</v>
      </c>
      <c r="E14" s="77">
        <f t="shared" si="1"/>
        <v>113.044444444444</v>
      </c>
      <c r="F14" s="86" t="s">
        <v>28</v>
      </c>
      <c r="G14" s="58">
        <v>8600</v>
      </c>
      <c r="H14" s="79">
        <v>3375</v>
      </c>
      <c r="I14" s="58">
        <v>3382</v>
      </c>
      <c r="J14" s="77">
        <f t="shared" si="2"/>
        <v>100.207407407407</v>
      </c>
    </row>
    <row r="15" spans="1:10" s="70" customFormat="1" ht="20.25" customHeight="1" x14ac:dyDescent="0.15">
      <c r="A15" s="82" t="s">
        <v>29</v>
      </c>
      <c r="B15" s="83">
        <v>2200</v>
      </c>
      <c r="C15" s="83">
        <v>2200</v>
      </c>
      <c r="D15" s="84">
        <v>1815</v>
      </c>
      <c r="E15" s="77">
        <f t="shared" si="1"/>
        <v>82.5</v>
      </c>
      <c r="F15" s="86" t="s">
        <v>30</v>
      </c>
      <c r="G15" s="58">
        <v>23000</v>
      </c>
      <c r="H15" s="79">
        <v>16000</v>
      </c>
      <c r="I15" s="99">
        <v>15965</v>
      </c>
      <c r="J15" s="100">
        <f t="shared" si="2"/>
        <v>99.78125</v>
      </c>
    </row>
    <row r="16" spans="1:10" s="70" customFormat="1" ht="20.25" customHeight="1" x14ac:dyDescent="0.15">
      <c r="A16" s="82" t="s">
        <v>31</v>
      </c>
      <c r="B16" s="83">
        <v>860</v>
      </c>
      <c r="C16" s="83">
        <v>860</v>
      </c>
      <c r="D16" s="84">
        <v>874</v>
      </c>
      <c r="E16" s="77">
        <f t="shared" si="1"/>
        <v>101.627906976744</v>
      </c>
      <c r="F16" s="86" t="s">
        <v>32</v>
      </c>
      <c r="G16" s="58">
        <v>45992</v>
      </c>
      <c r="H16" s="79">
        <v>50923</v>
      </c>
      <c r="I16" s="99">
        <v>53143</v>
      </c>
      <c r="J16" s="100">
        <f t="shared" si="2"/>
        <v>104.359523201697</v>
      </c>
    </row>
    <row r="17" spans="1:10" s="70" customFormat="1" ht="20.25" customHeight="1" x14ac:dyDescent="0.15">
      <c r="A17" s="82" t="s">
        <v>33</v>
      </c>
      <c r="B17" s="83">
        <v>10000</v>
      </c>
      <c r="C17" s="83">
        <v>10000</v>
      </c>
      <c r="D17" s="88">
        <v>22944</v>
      </c>
      <c r="E17" s="77">
        <f t="shared" si="1"/>
        <v>229.44</v>
      </c>
      <c r="F17" s="89" t="s">
        <v>34</v>
      </c>
      <c r="G17" s="58">
        <v>15000</v>
      </c>
      <c r="H17" s="79">
        <v>15043</v>
      </c>
      <c r="I17" s="99">
        <v>13652</v>
      </c>
      <c r="J17" s="100">
        <f t="shared" si="2"/>
        <v>90.753174233862893</v>
      </c>
    </row>
    <row r="18" spans="1:10" s="70" customFormat="1" ht="20.25" customHeight="1" x14ac:dyDescent="0.15">
      <c r="A18" s="82" t="s">
        <v>35</v>
      </c>
      <c r="B18" s="83">
        <v>6510</v>
      </c>
      <c r="C18" s="83">
        <v>6510</v>
      </c>
      <c r="D18" s="84">
        <v>5497</v>
      </c>
      <c r="E18" s="77">
        <f t="shared" si="1"/>
        <v>84.439324116743506</v>
      </c>
      <c r="F18" s="85" t="s">
        <v>36</v>
      </c>
      <c r="G18" s="58">
        <v>47000</v>
      </c>
      <c r="H18" s="79">
        <v>21091</v>
      </c>
      <c r="I18" s="99">
        <v>21838</v>
      </c>
      <c r="J18" s="100">
        <f t="shared" si="2"/>
        <v>103.54179507846899</v>
      </c>
    </row>
    <row r="19" spans="1:10" s="70" customFormat="1" ht="20.25" customHeight="1" x14ac:dyDescent="0.15">
      <c r="A19" s="82" t="s">
        <v>37</v>
      </c>
      <c r="B19" s="83">
        <v>990</v>
      </c>
      <c r="C19" s="83">
        <v>990</v>
      </c>
      <c r="D19" s="84">
        <v>846</v>
      </c>
      <c r="E19" s="77">
        <f t="shared" si="1"/>
        <v>85.454545454545496</v>
      </c>
      <c r="F19" s="87" t="s">
        <v>38</v>
      </c>
      <c r="G19" s="58">
        <v>1650</v>
      </c>
      <c r="H19" s="79">
        <v>1591</v>
      </c>
      <c r="I19" s="99">
        <v>1564</v>
      </c>
      <c r="J19" s="100">
        <f t="shared" si="2"/>
        <v>98.3029541169076</v>
      </c>
    </row>
    <row r="20" spans="1:10" s="70" customFormat="1" ht="20.25" customHeight="1" x14ac:dyDescent="0.15">
      <c r="A20" s="82" t="s">
        <v>39</v>
      </c>
      <c r="B20" s="83">
        <v>2560</v>
      </c>
      <c r="C20" s="83">
        <v>2560</v>
      </c>
      <c r="D20" s="84">
        <v>652</v>
      </c>
      <c r="E20" s="77">
        <f t="shared" si="1"/>
        <v>25.46875</v>
      </c>
      <c r="F20" s="85" t="s">
        <v>40</v>
      </c>
      <c r="G20" s="58">
        <v>230</v>
      </c>
      <c r="H20" s="79">
        <v>0</v>
      </c>
      <c r="I20" s="99">
        <v>100</v>
      </c>
      <c r="J20" s="100"/>
    </row>
    <row r="21" spans="1:10" s="70" customFormat="1" ht="20.25" customHeight="1" x14ac:dyDescent="0.15">
      <c r="A21" s="82" t="s">
        <v>41</v>
      </c>
      <c r="B21" s="83">
        <v>6700</v>
      </c>
      <c r="C21" s="83">
        <v>6700</v>
      </c>
      <c r="D21" s="84">
        <v>3305</v>
      </c>
      <c r="E21" s="77">
        <f t="shared" si="1"/>
        <v>49.328358208955201</v>
      </c>
      <c r="F21" s="85" t="s">
        <v>42</v>
      </c>
      <c r="G21" s="58">
        <v>20</v>
      </c>
      <c r="H21" s="68">
        <v>20</v>
      </c>
      <c r="I21" s="99">
        <v>0</v>
      </c>
      <c r="J21" s="100">
        <f t="shared" ref="J21:J27" si="3">I21/H21*100</f>
        <v>0</v>
      </c>
    </row>
    <row r="22" spans="1:10" s="70" customFormat="1" ht="20.25" customHeight="1" x14ac:dyDescent="0.15">
      <c r="A22" s="82" t="s">
        <v>43</v>
      </c>
      <c r="B22" s="83">
        <v>4500</v>
      </c>
      <c r="C22" s="83">
        <v>4500</v>
      </c>
      <c r="D22" s="84">
        <v>1541</v>
      </c>
      <c r="E22" s="77">
        <f t="shared" si="1"/>
        <v>34.244444444444397</v>
      </c>
      <c r="F22" s="85" t="s">
        <v>44</v>
      </c>
      <c r="G22" s="58">
        <v>2600</v>
      </c>
      <c r="H22" s="68">
        <v>3092</v>
      </c>
      <c r="I22" s="99">
        <v>3719</v>
      </c>
      <c r="J22" s="100">
        <f t="shared" si="3"/>
        <v>120.278137128072</v>
      </c>
    </row>
    <row r="23" spans="1:10" s="70" customFormat="1" ht="20.25" customHeight="1" x14ac:dyDescent="0.15">
      <c r="A23" s="82" t="s">
        <v>45</v>
      </c>
      <c r="B23" s="83">
        <v>240</v>
      </c>
      <c r="C23" s="83">
        <v>240</v>
      </c>
      <c r="D23" s="58">
        <v>341</v>
      </c>
      <c r="E23" s="77">
        <f t="shared" si="1"/>
        <v>142.083333333333</v>
      </c>
      <c r="F23" s="85" t="s">
        <v>46</v>
      </c>
      <c r="G23" s="58">
        <v>17256</v>
      </c>
      <c r="H23" s="68">
        <v>7347</v>
      </c>
      <c r="I23" s="99">
        <v>7293</v>
      </c>
      <c r="J23" s="100">
        <f t="shared" si="3"/>
        <v>99.265006124948997</v>
      </c>
    </row>
    <row r="24" spans="1:10" s="70" customFormat="1" ht="20.25" customHeight="1" x14ac:dyDescent="0.15">
      <c r="A24" s="82" t="s">
        <v>47</v>
      </c>
      <c r="B24" s="83"/>
      <c r="C24" s="83"/>
      <c r="D24" s="58">
        <v>4</v>
      </c>
      <c r="E24" s="77"/>
      <c r="F24" s="85" t="s">
        <v>48</v>
      </c>
      <c r="G24" s="58">
        <v>1100</v>
      </c>
      <c r="H24" s="68">
        <v>0</v>
      </c>
      <c r="I24" s="99">
        <v>25</v>
      </c>
      <c r="J24" s="100"/>
    </row>
    <row r="25" spans="1:10" s="70" customFormat="1" ht="20.25" customHeight="1" x14ac:dyDescent="0.15">
      <c r="A25" s="82" t="s">
        <v>49</v>
      </c>
      <c r="B25" s="83"/>
      <c r="C25" s="83"/>
      <c r="D25" s="58">
        <v>275</v>
      </c>
      <c r="E25" s="77"/>
      <c r="F25" s="85" t="s">
        <v>50</v>
      </c>
      <c r="G25" s="58">
        <v>2700</v>
      </c>
      <c r="H25" s="68">
        <v>2792</v>
      </c>
      <c r="I25" s="99">
        <v>2828</v>
      </c>
      <c r="J25" s="100">
        <f t="shared" si="3"/>
        <v>101.289398280802</v>
      </c>
    </row>
    <row r="26" spans="1:10" s="70" customFormat="1" ht="20.25" customHeight="1" x14ac:dyDescent="0.15">
      <c r="A26" s="90" t="s">
        <v>51</v>
      </c>
      <c r="B26" s="58">
        <f>SUM(B27:B30)</f>
        <v>17900</v>
      </c>
      <c r="C26" s="58">
        <f>SUM(C27:C30)</f>
        <v>17900</v>
      </c>
      <c r="D26" s="58">
        <f>SUM(D27:D30)</f>
        <v>22430</v>
      </c>
      <c r="E26" s="77">
        <f t="shared" ref="E26:E31" si="4">D26/C26*100</f>
        <v>125.30726256983201</v>
      </c>
      <c r="F26" s="85" t="s">
        <v>52</v>
      </c>
      <c r="G26" s="58">
        <v>5600</v>
      </c>
      <c r="H26" s="68">
        <v>5600</v>
      </c>
      <c r="I26" s="58">
        <v>5719</v>
      </c>
      <c r="J26" s="77">
        <f t="shared" si="3"/>
        <v>102.125</v>
      </c>
    </row>
    <row r="27" spans="1:10" s="70" customFormat="1" ht="20.25" customHeight="1" x14ac:dyDescent="0.15">
      <c r="A27" s="82" t="s">
        <v>53</v>
      </c>
      <c r="B27" s="58">
        <v>500</v>
      </c>
      <c r="C27" s="68">
        <v>500</v>
      </c>
      <c r="D27" s="58">
        <v>3510</v>
      </c>
      <c r="E27" s="77">
        <f t="shared" si="4"/>
        <v>702</v>
      </c>
      <c r="F27" s="85" t="s">
        <v>54</v>
      </c>
      <c r="G27" s="7">
        <v>30</v>
      </c>
      <c r="H27" s="7">
        <v>30</v>
      </c>
      <c r="I27" s="7">
        <v>27</v>
      </c>
      <c r="J27" s="77">
        <f t="shared" si="3"/>
        <v>90</v>
      </c>
    </row>
    <row r="28" spans="1:10" s="70" customFormat="1" ht="20.25" customHeight="1" x14ac:dyDescent="0.15">
      <c r="A28" s="82" t="s">
        <v>55</v>
      </c>
      <c r="B28" s="58">
        <v>12400</v>
      </c>
      <c r="C28" s="58">
        <v>12400</v>
      </c>
      <c r="D28" s="58">
        <v>6378</v>
      </c>
      <c r="E28" s="77">
        <f t="shared" si="4"/>
        <v>51.435483870967701</v>
      </c>
      <c r="F28" s="85" t="s">
        <v>56</v>
      </c>
      <c r="G28" s="7">
        <v>10000</v>
      </c>
      <c r="H28" s="7"/>
      <c r="I28" s="7"/>
      <c r="J28" s="77"/>
    </row>
    <row r="29" spans="1:10" s="70" customFormat="1" ht="20.25" customHeight="1" x14ac:dyDescent="0.15">
      <c r="A29" s="82" t="s">
        <v>57</v>
      </c>
      <c r="B29" s="58">
        <v>2000</v>
      </c>
      <c r="C29" s="58">
        <v>2000</v>
      </c>
      <c r="D29" s="58">
        <v>12542</v>
      </c>
      <c r="E29" s="77">
        <f t="shared" si="4"/>
        <v>627.1</v>
      </c>
      <c r="F29" s="85" t="s">
        <v>58</v>
      </c>
      <c r="G29" s="7"/>
      <c r="H29" s="7"/>
      <c r="I29" s="7"/>
      <c r="J29" s="77"/>
    </row>
    <row r="30" spans="1:10" s="70" customFormat="1" ht="20.25" customHeight="1" x14ac:dyDescent="0.15">
      <c r="A30" s="82" t="s">
        <v>59</v>
      </c>
      <c r="B30" s="58">
        <v>3000</v>
      </c>
      <c r="C30" s="58">
        <v>3000</v>
      </c>
      <c r="D30" s="58"/>
      <c r="E30" s="77">
        <f t="shared" si="4"/>
        <v>0</v>
      </c>
      <c r="F30" s="67" t="s">
        <v>60</v>
      </c>
      <c r="G30" s="91">
        <v>13284</v>
      </c>
      <c r="H30" s="58">
        <v>13284</v>
      </c>
      <c r="I30" s="58">
        <v>13284</v>
      </c>
      <c r="J30" s="77">
        <f t="shared" ref="J30:J31" si="5">I30/H30*100</f>
        <v>100</v>
      </c>
    </row>
    <row r="31" spans="1:10" s="70" customFormat="1" ht="20.25" customHeight="1" x14ac:dyDescent="0.15">
      <c r="A31" s="92" t="s">
        <v>61</v>
      </c>
      <c r="B31" s="58">
        <f>SUM(B32,B33,B34)</f>
        <v>170000</v>
      </c>
      <c r="C31" s="58">
        <f>SUM(C32,C33,C34)</f>
        <v>172342</v>
      </c>
      <c r="D31" s="58">
        <f>SUM(D32,D33,D34)</f>
        <v>195004</v>
      </c>
      <c r="E31" s="77">
        <f t="shared" si="4"/>
        <v>113.149435424911</v>
      </c>
      <c r="F31" s="93" t="s">
        <v>62</v>
      </c>
      <c r="G31" s="7">
        <v>42000</v>
      </c>
      <c r="H31" s="58">
        <v>34186</v>
      </c>
      <c r="I31" s="58">
        <v>37845</v>
      </c>
      <c r="J31" s="77">
        <f t="shared" si="5"/>
        <v>110.703211841105</v>
      </c>
    </row>
    <row r="32" spans="1:10" s="70" customFormat="1" ht="20.25" customHeight="1" x14ac:dyDescent="0.15">
      <c r="A32" s="94" t="s">
        <v>63</v>
      </c>
      <c r="B32" s="58">
        <v>12000</v>
      </c>
      <c r="C32" s="58">
        <v>11616</v>
      </c>
      <c r="D32" s="58">
        <v>11616</v>
      </c>
      <c r="E32" s="77">
        <f t="shared" ref="E32:E37" si="6">D32/C32*100</f>
        <v>100</v>
      </c>
      <c r="F32" s="67" t="s">
        <v>64</v>
      </c>
      <c r="G32" s="95"/>
      <c r="H32" s="58"/>
      <c r="I32" s="58"/>
      <c r="J32" s="77"/>
    </row>
    <row r="33" spans="1:10" s="70" customFormat="1" ht="20.25" customHeight="1" x14ac:dyDescent="0.15">
      <c r="A33" s="82" t="s">
        <v>65</v>
      </c>
      <c r="B33" s="58">
        <v>140000</v>
      </c>
      <c r="C33" s="58">
        <v>142726</v>
      </c>
      <c r="D33" s="58">
        <v>166120</v>
      </c>
      <c r="E33" s="77">
        <f t="shared" si="6"/>
        <v>116.39084679736</v>
      </c>
      <c r="F33" s="67" t="s">
        <v>66</v>
      </c>
      <c r="G33" s="95"/>
      <c r="H33" s="58"/>
      <c r="I33" s="58"/>
      <c r="J33" s="77"/>
    </row>
    <row r="34" spans="1:10" s="70" customFormat="1" ht="20.25" customHeight="1" x14ac:dyDescent="0.15">
      <c r="A34" s="94" t="s">
        <v>67</v>
      </c>
      <c r="B34" s="58">
        <v>18000</v>
      </c>
      <c r="C34" s="58">
        <v>18000</v>
      </c>
      <c r="D34" s="58">
        <v>17268</v>
      </c>
      <c r="E34" s="77">
        <f t="shared" si="6"/>
        <v>95.933333333333294</v>
      </c>
      <c r="F34" s="7" t="s">
        <v>68</v>
      </c>
      <c r="G34" s="58">
        <f>SUM(G5,G31,,G30,G32,G33)</f>
        <v>416937</v>
      </c>
      <c r="H34" s="58">
        <f>SUM(H5,H30,H31,H32,H33)</f>
        <v>392020</v>
      </c>
      <c r="I34" s="58">
        <f>SUM(I5,I30,I31,I32,I33)</f>
        <v>391787</v>
      </c>
      <c r="J34" s="77">
        <f>I34/H34*100</f>
        <v>99.940564256925697</v>
      </c>
    </row>
    <row r="35" spans="1:10" s="70" customFormat="1" ht="20.25" customHeight="1" x14ac:dyDescent="0.15">
      <c r="A35" s="92" t="s">
        <v>69</v>
      </c>
      <c r="B35" s="58">
        <v>33284</v>
      </c>
      <c r="C35" s="58">
        <v>23065</v>
      </c>
      <c r="D35" s="58">
        <v>25801</v>
      </c>
      <c r="E35" s="77">
        <f t="shared" si="6"/>
        <v>111.862128766529</v>
      </c>
      <c r="F35" s="7"/>
      <c r="G35" s="7"/>
      <c r="H35" s="7"/>
      <c r="I35" s="7"/>
      <c r="J35" s="77"/>
    </row>
    <row r="36" spans="1:10" s="70" customFormat="1" ht="20.25" customHeight="1" x14ac:dyDescent="0.15">
      <c r="A36" s="92" t="s">
        <v>70</v>
      </c>
      <c r="B36" s="58">
        <v>20205</v>
      </c>
      <c r="C36" s="58">
        <v>37136</v>
      </c>
      <c r="D36" s="58">
        <v>37136</v>
      </c>
      <c r="E36" s="77">
        <f t="shared" si="6"/>
        <v>100</v>
      </c>
      <c r="F36" s="96"/>
      <c r="G36" s="96"/>
      <c r="H36" s="96"/>
      <c r="I36" s="96"/>
      <c r="J36" s="96"/>
    </row>
    <row r="37" spans="1:10" s="70" customFormat="1" ht="20.25" customHeight="1" x14ac:dyDescent="0.15">
      <c r="A37" s="92" t="s">
        <v>71</v>
      </c>
      <c r="B37" s="58">
        <v>23098</v>
      </c>
      <c r="C37" s="58">
        <v>11204</v>
      </c>
      <c r="D37" s="62">
        <v>7334</v>
      </c>
      <c r="E37" s="77">
        <f t="shared" si="6"/>
        <v>65.458764726883302</v>
      </c>
      <c r="F37" s="96"/>
      <c r="G37" s="96"/>
      <c r="H37" s="96"/>
      <c r="I37" s="96"/>
      <c r="J37" s="96"/>
    </row>
    <row r="38" spans="1:10" s="70" customFormat="1" ht="20.25" customHeight="1" x14ac:dyDescent="0.15">
      <c r="A38" s="92" t="s">
        <v>72</v>
      </c>
      <c r="B38" s="58"/>
      <c r="C38" s="58"/>
      <c r="D38" s="97"/>
      <c r="E38" s="77"/>
      <c r="F38" s="67" t="s">
        <v>73</v>
      </c>
      <c r="G38" s="95"/>
      <c r="H38" s="58">
        <v>22077</v>
      </c>
      <c r="I38" s="58">
        <v>37744</v>
      </c>
      <c r="J38" s="77"/>
    </row>
    <row r="39" spans="1:10" s="70" customFormat="1" ht="20.25" customHeight="1" x14ac:dyDescent="0.15">
      <c r="A39" s="7" t="s">
        <v>74</v>
      </c>
      <c r="B39" s="58">
        <f>SUM(B5,B31,B35,B36,B37)</f>
        <v>416937</v>
      </c>
      <c r="C39" s="58">
        <f>SUM(C5,C31,C35,C36,C37,C38)</f>
        <v>414097</v>
      </c>
      <c r="D39" s="62">
        <f>SUM(D5,D31,D35,D36,D37,D38)</f>
        <v>429531</v>
      </c>
      <c r="E39" s="77">
        <f>D39/C39*100</f>
        <v>103.727146055151</v>
      </c>
      <c r="F39" s="58" t="s">
        <v>75</v>
      </c>
      <c r="G39" s="58">
        <f>G34+G38</f>
        <v>416937</v>
      </c>
      <c r="H39" s="58">
        <f>H34+H38</f>
        <v>414097</v>
      </c>
      <c r="I39" s="58">
        <f>I34+I38</f>
        <v>429531</v>
      </c>
      <c r="J39" s="77">
        <f>I39/H39*100</f>
        <v>103.727146055151</v>
      </c>
    </row>
    <row r="40" spans="1:10" s="70" customFormat="1" ht="15" customHeight="1" x14ac:dyDescent="0.15">
      <c r="F40" s="73"/>
      <c r="G40" s="71"/>
      <c r="H40" s="71"/>
      <c r="I40" s="71"/>
      <c r="J40" s="73"/>
    </row>
    <row r="41" spans="1:10" s="70" customFormat="1" ht="15" customHeight="1" x14ac:dyDescent="0.15">
      <c r="A41" s="69"/>
      <c r="B41" s="71"/>
      <c r="C41" s="72"/>
      <c r="D41" s="71"/>
      <c r="E41" s="73"/>
      <c r="F41" s="73"/>
      <c r="G41" s="71"/>
      <c r="H41" s="71"/>
      <c r="I41" s="71"/>
      <c r="J41" s="73"/>
    </row>
    <row r="42" spans="1:10" s="70" customFormat="1" ht="15" customHeight="1" x14ac:dyDescent="0.15">
      <c r="A42" s="69"/>
      <c r="B42" s="71"/>
      <c r="C42" s="72"/>
      <c r="D42" s="71"/>
      <c r="E42" s="73"/>
      <c r="F42" s="73"/>
      <c r="G42" s="71"/>
      <c r="H42" s="71"/>
      <c r="I42" s="71"/>
      <c r="J42" s="73"/>
    </row>
    <row r="43" spans="1:10" s="70" customFormat="1" ht="15" customHeight="1" x14ac:dyDescent="0.15">
      <c r="A43" s="69"/>
      <c r="B43" s="71"/>
      <c r="C43" s="72"/>
      <c r="D43" s="71"/>
      <c r="E43" s="73"/>
      <c r="F43" s="73"/>
      <c r="G43" s="71"/>
      <c r="H43" s="71"/>
      <c r="I43" s="71"/>
      <c r="J43" s="73"/>
    </row>
    <row r="44" spans="1:10" s="70" customFormat="1" ht="15" customHeight="1" x14ac:dyDescent="0.15">
      <c r="A44" s="69"/>
      <c r="B44" s="71"/>
      <c r="C44" s="72"/>
      <c r="D44" s="71"/>
      <c r="E44" s="73"/>
      <c r="F44" s="73"/>
      <c r="G44" s="71"/>
      <c r="H44" s="71"/>
      <c r="I44" s="71"/>
      <c r="J44" s="73"/>
    </row>
    <row r="45" spans="1:10" s="70" customFormat="1" ht="15" customHeight="1" x14ac:dyDescent="0.15">
      <c r="A45" s="69"/>
      <c r="B45" s="71"/>
      <c r="C45" s="72"/>
      <c r="D45" s="71"/>
      <c r="E45" s="73"/>
      <c r="F45" s="73"/>
      <c r="G45" s="71"/>
      <c r="H45" s="71"/>
      <c r="I45" s="71"/>
      <c r="J45" s="73"/>
    </row>
    <row r="46" spans="1:10" s="70" customFormat="1" ht="15" customHeight="1" x14ac:dyDescent="0.15">
      <c r="A46" s="69"/>
      <c r="B46" s="71"/>
      <c r="C46" s="72"/>
      <c r="D46" s="71"/>
      <c r="E46" s="73"/>
      <c r="F46" s="73"/>
      <c r="G46" s="71"/>
      <c r="H46" s="71"/>
      <c r="I46" s="71"/>
      <c r="J46" s="73"/>
    </row>
    <row r="47" spans="1:10" s="70" customFormat="1" ht="16.5" customHeight="1" x14ac:dyDescent="0.15">
      <c r="A47" s="69"/>
      <c r="B47" s="71"/>
      <c r="C47" s="72"/>
      <c r="D47" s="71"/>
      <c r="E47" s="73"/>
      <c r="F47" s="73"/>
      <c r="G47" s="71"/>
      <c r="H47" s="71"/>
      <c r="I47" s="71"/>
      <c r="J47" s="73"/>
    </row>
    <row r="48" spans="1:10" s="70" customFormat="1" ht="16.5" customHeight="1" x14ac:dyDescent="0.15">
      <c r="A48" s="69"/>
      <c r="B48" s="71"/>
      <c r="C48" s="72"/>
      <c r="D48" s="71"/>
      <c r="E48" s="73"/>
      <c r="F48" s="73"/>
      <c r="G48" s="71"/>
      <c r="H48" s="71"/>
      <c r="I48" s="71"/>
      <c r="J48" s="73"/>
    </row>
    <row r="49" spans="1:10" s="70" customFormat="1" ht="16.5" customHeight="1" x14ac:dyDescent="0.15">
      <c r="A49" s="69"/>
      <c r="B49" s="71"/>
      <c r="C49" s="72"/>
      <c r="D49" s="71"/>
      <c r="E49" s="73"/>
      <c r="F49" s="73"/>
      <c r="G49" s="71"/>
      <c r="H49" s="71"/>
      <c r="I49" s="71"/>
      <c r="J49" s="73"/>
    </row>
  </sheetData>
  <mergeCells count="2">
    <mergeCell ref="A2:J2"/>
    <mergeCell ref="G3:J3"/>
  </mergeCells>
  <phoneticPr fontId="19" type="noConversion"/>
  <printOptions horizontalCentered="1"/>
  <pageMargins left="0.39370078740157483" right="0.39370078740157483" top="0.70866141732283472" bottom="0.70866141732283472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abSelected="1" view="pageBreakPreview" zoomScaleNormal="100" workbookViewId="0">
      <pane ySplit="4" topLeftCell="A17" activePane="bottomLeft" state="frozen"/>
      <selection activeCell="A60" sqref="A60"/>
      <selection pane="bottomLeft" activeCell="A43" sqref="A43:XFD43"/>
    </sheetView>
  </sheetViews>
  <sheetFormatPr defaultColWidth="9" defaultRowHeight="13.5" x14ac:dyDescent="0.15"/>
  <cols>
    <col min="1" max="1" width="33.5" style="1" customWidth="1"/>
    <col min="2" max="2" width="8.75" style="1" customWidth="1"/>
    <col min="3" max="4" width="8.25" style="1" customWidth="1"/>
    <col min="5" max="5" width="7.5" style="14" customWidth="1"/>
    <col min="6" max="6" width="45.375" style="1" customWidth="1"/>
    <col min="7" max="9" width="8" style="1" customWidth="1"/>
    <col min="10" max="10" width="8.5" style="14" customWidth="1"/>
    <col min="11" max="11" width="19.375" style="1" hidden="1" customWidth="1"/>
    <col min="12" max="16384" width="9" style="1"/>
  </cols>
  <sheetData>
    <row r="1" spans="1:11" ht="14.25" x14ac:dyDescent="0.15">
      <c r="A1" s="4" t="s">
        <v>76</v>
      </c>
    </row>
    <row r="2" spans="1:11" ht="32.25" x14ac:dyDescent="0.45">
      <c r="A2" s="101" t="s">
        <v>77</v>
      </c>
      <c r="B2" s="102"/>
      <c r="C2" s="103"/>
      <c r="D2" s="102"/>
      <c r="E2" s="104"/>
      <c r="F2" s="104"/>
      <c r="G2" s="102"/>
      <c r="H2" s="102"/>
      <c r="I2" s="102"/>
      <c r="J2" s="104"/>
    </row>
    <row r="3" spans="1:11" ht="29.25" customHeight="1" x14ac:dyDescent="0.15">
      <c r="A3" s="50"/>
      <c r="B3" s="50"/>
      <c r="C3" s="50"/>
      <c r="D3" s="50"/>
      <c r="E3" s="51"/>
      <c r="F3" s="50"/>
      <c r="G3" s="107" t="s">
        <v>2</v>
      </c>
      <c r="H3" s="107"/>
      <c r="I3" s="107"/>
      <c r="J3" s="108"/>
    </row>
    <row r="4" spans="1:11" ht="30" customHeight="1" x14ac:dyDescent="0.15">
      <c r="A4" s="52" t="s">
        <v>3</v>
      </c>
      <c r="B4" s="53" t="s">
        <v>4</v>
      </c>
      <c r="C4" s="54" t="s">
        <v>5</v>
      </c>
      <c r="D4" s="53" t="s">
        <v>6</v>
      </c>
      <c r="E4" s="55" t="s">
        <v>7</v>
      </c>
      <c r="F4" s="56" t="s">
        <v>8</v>
      </c>
      <c r="G4" s="53" t="s">
        <v>4</v>
      </c>
      <c r="H4" s="54" t="s">
        <v>5</v>
      </c>
      <c r="I4" s="53" t="s">
        <v>6</v>
      </c>
      <c r="J4" s="55" t="s">
        <v>7</v>
      </c>
    </row>
    <row r="5" spans="1:11" ht="23.1" customHeight="1" x14ac:dyDescent="0.15">
      <c r="A5" s="57" t="s">
        <v>78</v>
      </c>
      <c r="B5" s="58">
        <f>SUM(B6:B22)</f>
        <v>154300</v>
      </c>
      <c r="C5" s="58">
        <f>SUM(C6:C22)</f>
        <v>148875</v>
      </c>
      <c r="D5" s="58">
        <f>SUM(D6:D22)</f>
        <v>192378</v>
      </c>
      <c r="E5" s="8">
        <f>D5/C5*100</f>
        <v>129.22115869017631</v>
      </c>
      <c r="F5" s="59" t="s">
        <v>79</v>
      </c>
      <c r="G5" s="58">
        <f>SUM(G6,G9,G13,G24,G30,G32,G36:G38)</f>
        <v>172109</v>
      </c>
      <c r="H5" s="58">
        <f>SUM(H6,H9,H13,H24,H30,H32,H36:H38)</f>
        <v>211046</v>
      </c>
      <c r="I5" s="58">
        <f>SUM(I6,I9,I13,I24,I30,I32,I36:I38)</f>
        <v>287740</v>
      </c>
      <c r="J5" s="8">
        <f>I5/H5*100</f>
        <v>136.33994484614729</v>
      </c>
    </row>
    <row r="6" spans="1:11" ht="23.1" customHeight="1" x14ac:dyDescent="0.15">
      <c r="A6" s="60" t="s">
        <v>80</v>
      </c>
      <c r="B6" s="58"/>
      <c r="C6" s="58"/>
      <c r="D6" s="58"/>
      <c r="E6" s="8"/>
      <c r="F6" s="61" t="s">
        <v>22</v>
      </c>
      <c r="G6" s="58">
        <f t="shared" ref="G6:I6" si="0">SUM(G7:G8)</f>
        <v>10</v>
      </c>
      <c r="H6" s="58">
        <f t="shared" si="0"/>
        <v>10</v>
      </c>
      <c r="I6" s="58">
        <f t="shared" si="0"/>
        <v>10</v>
      </c>
      <c r="J6" s="8">
        <f t="shared" ref="J6:J10" si="1">I6/H6*100</f>
        <v>100</v>
      </c>
    </row>
    <row r="7" spans="1:11" ht="23.1" customHeight="1" x14ac:dyDescent="0.15">
      <c r="A7" s="60" t="s">
        <v>81</v>
      </c>
      <c r="B7" s="58"/>
      <c r="C7" s="58"/>
      <c r="D7" s="58"/>
      <c r="E7" s="8"/>
      <c r="F7" s="61" t="s">
        <v>82</v>
      </c>
      <c r="G7" s="58">
        <v>10</v>
      </c>
      <c r="H7" s="58">
        <v>10</v>
      </c>
      <c r="I7" s="58">
        <v>10</v>
      </c>
      <c r="J7" s="8">
        <f t="shared" si="1"/>
        <v>100</v>
      </c>
      <c r="K7" s="1" t="s">
        <v>83</v>
      </c>
    </row>
    <row r="8" spans="1:11" ht="23.1" customHeight="1" x14ac:dyDescent="0.15">
      <c r="A8" s="60" t="s">
        <v>84</v>
      </c>
      <c r="B8" s="58"/>
      <c r="C8" s="58"/>
      <c r="D8" s="58"/>
      <c r="E8" s="8"/>
      <c r="F8" s="61" t="s">
        <v>85</v>
      </c>
      <c r="G8" s="58"/>
      <c r="H8" s="58"/>
      <c r="I8" s="58"/>
      <c r="J8" s="8"/>
      <c r="K8" s="1" t="s">
        <v>86</v>
      </c>
    </row>
    <row r="9" spans="1:11" ht="23.1" customHeight="1" x14ac:dyDescent="0.15">
      <c r="A9" s="60" t="s">
        <v>87</v>
      </c>
      <c r="B9" s="58"/>
      <c r="C9" s="58"/>
      <c r="D9" s="58"/>
      <c r="E9" s="8"/>
      <c r="F9" s="61" t="s">
        <v>24</v>
      </c>
      <c r="G9" s="58">
        <f>SUM(G10:G12)</f>
        <v>700</v>
      </c>
      <c r="H9" s="58">
        <f>SUM(H10:H12)</f>
        <v>1630</v>
      </c>
      <c r="I9" s="58">
        <f>SUM(I10:I12)</f>
        <v>1630</v>
      </c>
      <c r="J9" s="8">
        <f t="shared" si="1"/>
        <v>100</v>
      </c>
      <c r="K9" s="1" t="s">
        <v>88</v>
      </c>
    </row>
    <row r="10" spans="1:11" ht="23.1" customHeight="1" x14ac:dyDescent="0.15">
      <c r="A10" s="60" t="s">
        <v>89</v>
      </c>
      <c r="B10" s="58"/>
      <c r="C10" s="58"/>
      <c r="D10" s="58">
        <v>60</v>
      </c>
      <c r="E10" s="8"/>
      <c r="F10" s="61" t="s">
        <v>90</v>
      </c>
      <c r="G10" s="58">
        <v>700</v>
      </c>
      <c r="H10" s="58">
        <v>1630</v>
      </c>
      <c r="I10" s="58">
        <v>1630</v>
      </c>
      <c r="J10" s="8">
        <f t="shared" si="1"/>
        <v>100</v>
      </c>
    </row>
    <row r="11" spans="1:11" ht="23.1" customHeight="1" x14ac:dyDescent="0.15">
      <c r="A11" s="60" t="s">
        <v>91</v>
      </c>
      <c r="B11" s="58"/>
      <c r="C11" s="58"/>
      <c r="D11" s="58"/>
      <c r="E11" s="8"/>
      <c r="F11" s="61" t="s">
        <v>92</v>
      </c>
      <c r="G11" s="58"/>
      <c r="H11" s="58"/>
      <c r="I11" s="58"/>
      <c r="J11" s="8"/>
    </row>
    <row r="12" spans="1:11" ht="23.1" customHeight="1" x14ac:dyDescent="0.15">
      <c r="A12" s="60" t="s">
        <v>93</v>
      </c>
      <c r="B12" s="58">
        <v>150000</v>
      </c>
      <c r="C12" s="58">
        <v>145875</v>
      </c>
      <c r="D12" s="58">
        <v>186482</v>
      </c>
      <c r="E12" s="8">
        <f t="shared" ref="E12" si="2">D12/C12*100</f>
        <v>127.83684661525278</v>
      </c>
      <c r="F12" s="61" t="s">
        <v>94</v>
      </c>
      <c r="G12" s="58"/>
      <c r="H12" s="58"/>
      <c r="I12" s="58"/>
      <c r="J12" s="8"/>
      <c r="K12" s="1" t="s">
        <v>95</v>
      </c>
    </row>
    <row r="13" spans="1:11" ht="23.1" customHeight="1" x14ac:dyDescent="0.15">
      <c r="A13" s="60" t="s">
        <v>96</v>
      </c>
      <c r="B13" s="58"/>
      <c r="C13" s="58"/>
      <c r="D13" s="62"/>
      <c r="E13" s="8"/>
      <c r="F13" s="61" t="s">
        <v>30</v>
      </c>
      <c r="G13" s="58">
        <f>SUM(G14:G23)</f>
        <v>145155</v>
      </c>
      <c r="H13" s="58">
        <f>SUM(H14:H23)</f>
        <v>129266</v>
      </c>
      <c r="I13" s="58">
        <f>SUM(I14:I20)</f>
        <v>152296</v>
      </c>
      <c r="J13" s="8">
        <f t="shared" ref="J13:J15" si="3">I13/H13*100</f>
        <v>117.81597635882599</v>
      </c>
    </row>
    <row r="14" spans="1:11" ht="23.1" customHeight="1" x14ac:dyDescent="0.15">
      <c r="A14" s="60" t="s">
        <v>97</v>
      </c>
      <c r="B14" s="58"/>
      <c r="C14" s="58"/>
      <c r="D14" s="62"/>
      <c r="E14" s="8"/>
      <c r="F14" s="61" t="s">
        <v>98</v>
      </c>
      <c r="G14" s="58">
        <v>60055</v>
      </c>
      <c r="H14" s="58">
        <v>129206</v>
      </c>
      <c r="I14" s="58">
        <v>152240</v>
      </c>
      <c r="J14" s="8">
        <f t="shared" si="3"/>
        <v>117.8273454793121</v>
      </c>
    </row>
    <row r="15" spans="1:11" ht="23.1" customHeight="1" x14ac:dyDescent="0.15">
      <c r="A15" s="60" t="s">
        <v>99</v>
      </c>
      <c r="B15" s="58">
        <v>2000</v>
      </c>
      <c r="C15" s="58">
        <v>1500</v>
      </c>
      <c r="D15" s="62">
        <v>656</v>
      </c>
      <c r="E15" s="8">
        <f>D15/C15*100</f>
        <v>43.733333333333334</v>
      </c>
      <c r="F15" s="61" t="s">
        <v>100</v>
      </c>
      <c r="G15" s="58">
        <v>100</v>
      </c>
      <c r="H15" s="58">
        <v>60</v>
      </c>
      <c r="I15" s="58">
        <v>56</v>
      </c>
      <c r="J15" s="8">
        <f t="shared" si="3"/>
        <v>93.333333333333329</v>
      </c>
      <c r="K15" s="1" t="s">
        <v>101</v>
      </c>
    </row>
    <row r="16" spans="1:11" ht="23.1" customHeight="1" x14ac:dyDescent="0.15">
      <c r="A16" s="60" t="s">
        <v>102</v>
      </c>
      <c r="B16" s="58"/>
      <c r="C16" s="58"/>
      <c r="D16" s="62"/>
      <c r="E16" s="8"/>
      <c r="F16" s="61" t="s">
        <v>103</v>
      </c>
      <c r="G16" s="58"/>
      <c r="H16" s="58"/>
      <c r="I16" s="58"/>
      <c r="J16" s="8"/>
    </row>
    <row r="17" spans="1:11" ht="23.1" customHeight="1" x14ac:dyDescent="0.15">
      <c r="A17" s="60" t="s">
        <v>104</v>
      </c>
      <c r="B17" s="58"/>
      <c r="C17" s="58"/>
      <c r="D17" s="62"/>
      <c r="E17" s="8"/>
      <c r="F17" s="61" t="s">
        <v>105</v>
      </c>
      <c r="G17" s="58"/>
      <c r="H17" s="58"/>
      <c r="I17" s="58"/>
      <c r="J17" s="8"/>
    </row>
    <row r="18" spans="1:11" ht="23.1" customHeight="1" x14ac:dyDescent="0.15">
      <c r="A18" s="60" t="s">
        <v>106</v>
      </c>
      <c r="B18" s="58"/>
      <c r="C18" s="58"/>
      <c r="D18" s="62"/>
      <c r="E18" s="8"/>
      <c r="F18" s="61" t="s">
        <v>107</v>
      </c>
      <c r="G18" s="58">
        <v>2000</v>
      </c>
      <c r="H18" s="58"/>
      <c r="I18" s="58"/>
      <c r="J18" s="8"/>
      <c r="K18" s="1" t="s">
        <v>108</v>
      </c>
    </row>
    <row r="19" spans="1:11" ht="23.1" customHeight="1" x14ac:dyDescent="0.15">
      <c r="A19" s="60" t="s">
        <v>109</v>
      </c>
      <c r="B19" s="58">
        <v>1000</v>
      </c>
      <c r="C19" s="58">
        <v>1500</v>
      </c>
      <c r="D19" s="62"/>
      <c r="E19" s="8">
        <f>D19/C19*100</f>
        <v>0</v>
      </c>
      <c r="F19" s="61" t="s">
        <v>110</v>
      </c>
      <c r="G19" s="58">
        <v>1000</v>
      </c>
      <c r="H19" s="58"/>
      <c r="I19" s="58"/>
      <c r="J19" s="8"/>
    </row>
    <row r="20" spans="1:11" ht="23.1" customHeight="1" x14ac:dyDescent="0.15">
      <c r="A20" s="60" t="s">
        <v>111</v>
      </c>
      <c r="B20" s="58"/>
      <c r="C20" s="58"/>
      <c r="D20" s="62"/>
      <c r="E20" s="8"/>
      <c r="F20" s="61" t="s">
        <v>112</v>
      </c>
      <c r="G20" s="58"/>
      <c r="H20" s="58"/>
      <c r="I20" s="58"/>
      <c r="J20" s="8"/>
    </row>
    <row r="21" spans="1:11" ht="23.1" customHeight="1" x14ac:dyDescent="0.15">
      <c r="A21" s="60" t="s">
        <v>113</v>
      </c>
      <c r="B21" s="58"/>
      <c r="C21" s="58"/>
      <c r="D21" s="62"/>
      <c r="E21" s="8"/>
      <c r="F21" s="61" t="s">
        <v>114</v>
      </c>
      <c r="G21" s="58"/>
      <c r="H21" s="58"/>
      <c r="I21" s="58"/>
      <c r="J21" s="8"/>
    </row>
    <row r="22" spans="1:11" ht="23.1" customHeight="1" x14ac:dyDescent="0.15">
      <c r="A22" s="60" t="s">
        <v>115</v>
      </c>
      <c r="B22" s="58">
        <v>1300</v>
      </c>
      <c r="C22" s="58"/>
      <c r="D22" s="62">
        <v>5180</v>
      </c>
      <c r="E22" s="8"/>
      <c r="F22" s="61" t="s">
        <v>116</v>
      </c>
      <c r="G22" s="58"/>
      <c r="H22" s="58"/>
      <c r="I22" s="58"/>
      <c r="J22" s="8"/>
    </row>
    <row r="23" spans="1:11" ht="23.1" customHeight="1" x14ac:dyDescent="0.15">
      <c r="A23" s="63" t="s">
        <v>117</v>
      </c>
      <c r="B23" s="58">
        <f>SUM(B24:B25)</f>
        <v>2500</v>
      </c>
      <c r="C23" s="58">
        <f>SUM(C24:C25)</f>
        <v>2660</v>
      </c>
      <c r="D23" s="58">
        <f>SUM(D24:D25)</f>
        <v>2790</v>
      </c>
      <c r="E23" s="8">
        <f>D23/C23*100</f>
        <v>104.88721804511279</v>
      </c>
      <c r="F23" s="61" t="s">
        <v>118</v>
      </c>
      <c r="G23" s="58">
        <v>82000</v>
      </c>
      <c r="H23" s="58"/>
      <c r="I23" s="58"/>
      <c r="J23" s="8"/>
    </row>
    <row r="24" spans="1:11" ht="23.1" customHeight="1" x14ac:dyDescent="0.15">
      <c r="A24" s="60" t="s">
        <v>119</v>
      </c>
      <c r="B24" s="58">
        <v>2500</v>
      </c>
      <c r="C24" s="58">
        <v>2660</v>
      </c>
      <c r="D24" s="58">
        <v>2790</v>
      </c>
      <c r="E24" s="8">
        <f>D24/C24*100</f>
        <v>104.88721804511279</v>
      </c>
      <c r="F24" s="61" t="s">
        <v>32</v>
      </c>
      <c r="G24" s="58">
        <f>SUM(G25:G29)</f>
        <v>2100</v>
      </c>
      <c r="H24" s="58">
        <f>SUM(H25:H29)</f>
        <v>600</v>
      </c>
      <c r="I24" s="58">
        <f>SUM(I25:I29)</f>
        <v>600</v>
      </c>
      <c r="J24" s="8">
        <f>I24/H24*100</f>
        <v>100</v>
      </c>
    </row>
    <row r="25" spans="1:11" ht="23.1" customHeight="1" x14ac:dyDescent="0.15">
      <c r="A25" s="60" t="s">
        <v>120</v>
      </c>
      <c r="B25" s="58"/>
      <c r="C25" s="58"/>
      <c r="D25" s="58"/>
      <c r="E25" s="8"/>
      <c r="F25" s="61" t="s">
        <v>121</v>
      </c>
      <c r="G25" s="58"/>
      <c r="H25" s="58"/>
      <c r="I25" s="58"/>
      <c r="J25" s="8"/>
    </row>
    <row r="26" spans="1:11" ht="23.1" customHeight="1" x14ac:dyDescent="0.15">
      <c r="A26" s="63" t="s">
        <v>69</v>
      </c>
      <c r="B26" s="58">
        <v>95565</v>
      </c>
      <c r="C26" s="58">
        <v>133548</v>
      </c>
      <c r="D26" s="58">
        <v>134108</v>
      </c>
      <c r="E26" s="8">
        <f>D26/C26*100</f>
        <v>100.41932488693203</v>
      </c>
      <c r="F26" s="61" t="s">
        <v>122</v>
      </c>
      <c r="G26" s="58"/>
      <c r="H26" s="58"/>
      <c r="I26" s="58"/>
      <c r="J26" s="8"/>
    </row>
    <row r="27" spans="1:11" ht="23.1" customHeight="1" x14ac:dyDescent="0.15">
      <c r="A27" s="63" t="s">
        <v>123</v>
      </c>
      <c r="B27" s="58">
        <v>24755</v>
      </c>
      <c r="C27" s="58">
        <v>24763</v>
      </c>
      <c r="D27" s="58">
        <v>24763</v>
      </c>
      <c r="E27" s="8">
        <f>D27/C27*100</f>
        <v>100</v>
      </c>
      <c r="F27" s="61" t="s">
        <v>124</v>
      </c>
      <c r="G27" s="58">
        <v>2100</v>
      </c>
      <c r="H27" s="58">
        <v>600</v>
      </c>
      <c r="I27" s="58">
        <v>600</v>
      </c>
      <c r="J27" s="8">
        <f>I27/H27*100</f>
        <v>100</v>
      </c>
    </row>
    <row r="28" spans="1:11" ht="23.1" customHeight="1" x14ac:dyDescent="0.15">
      <c r="A28" s="64"/>
      <c r="B28" s="58"/>
      <c r="C28" s="58"/>
      <c r="D28" s="58"/>
      <c r="E28" s="62"/>
      <c r="F28" s="61" t="s">
        <v>125</v>
      </c>
      <c r="G28" s="58"/>
      <c r="H28" s="58"/>
      <c r="I28" s="58"/>
      <c r="J28" s="8"/>
    </row>
    <row r="29" spans="1:11" ht="23.1" customHeight="1" x14ac:dyDescent="0.15">
      <c r="A29" s="64"/>
      <c r="B29" s="58"/>
      <c r="C29" s="58"/>
      <c r="D29" s="58"/>
      <c r="E29" s="62"/>
      <c r="F29" s="61" t="s">
        <v>126</v>
      </c>
      <c r="G29" s="58"/>
      <c r="H29" s="58"/>
      <c r="I29" s="58"/>
      <c r="J29" s="8"/>
    </row>
    <row r="30" spans="1:11" ht="23.1" customHeight="1" x14ac:dyDescent="0.15">
      <c r="A30" s="64"/>
      <c r="B30" s="58"/>
      <c r="C30" s="58"/>
      <c r="D30" s="58"/>
      <c r="E30" s="62"/>
      <c r="F30" s="61" t="s">
        <v>34</v>
      </c>
      <c r="G30" s="58">
        <f>G31</f>
        <v>0</v>
      </c>
      <c r="H30" s="58"/>
      <c r="I30" s="58"/>
      <c r="J30" s="8"/>
    </row>
    <row r="31" spans="1:11" ht="23.1" customHeight="1" x14ac:dyDescent="0.15">
      <c r="A31" s="64"/>
      <c r="B31" s="58"/>
      <c r="C31" s="58"/>
      <c r="D31" s="58"/>
      <c r="E31" s="62"/>
      <c r="F31" s="61" t="s">
        <v>127</v>
      </c>
      <c r="G31" s="58"/>
      <c r="H31" s="58"/>
      <c r="I31" s="58"/>
      <c r="J31" s="8"/>
    </row>
    <row r="32" spans="1:11" ht="23.1" customHeight="1" x14ac:dyDescent="0.15">
      <c r="A32" s="64"/>
      <c r="B32" s="58"/>
      <c r="C32" s="58"/>
      <c r="D32" s="58"/>
      <c r="E32" s="62"/>
      <c r="F32" s="61" t="s">
        <v>58</v>
      </c>
      <c r="G32" s="58">
        <f>SUM(G33:G35)</f>
        <v>13535</v>
      </c>
      <c r="H32" s="58">
        <f>SUM(H33:H35)</f>
        <v>67926</v>
      </c>
      <c r="I32" s="58">
        <f>SUM(I33:I35)</f>
        <v>121162</v>
      </c>
      <c r="J32" s="8">
        <f t="shared" ref="J32:J41" si="4">I32/H32*100</f>
        <v>178.37352412919941</v>
      </c>
    </row>
    <row r="33" spans="1:10" ht="23.1" customHeight="1" x14ac:dyDescent="0.15">
      <c r="A33" s="65"/>
      <c r="B33" s="65"/>
      <c r="C33" s="65"/>
      <c r="D33" s="65"/>
      <c r="E33" s="66"/>
      <c r="F33" s="61" t="s">
        <v>128</v>
      </c>
      <c r="G33" s="58">
        <v>12035</v>
      </c>
      <c r="H33" s="58">
        <v>66635</v>
      </c>
      <c r="I33" s="58">
        <v>120282</v>
      </c>
      <c r="J33" s="8">
        <f t="shared" si="4"/>
        <v>180.50874165228484</v>
      </c>
    </row>
    <row r="34" spans="1:10" ht="23.1" customHeight="1" x14ac:dyDescent="0.15">
      <c r="A34" s="65"/>
      <c r="B34" s="65"/>
      <c r="C34" s="65"/>
      <c r="D34" s="65"/>
      <c r="E34" s="66"/>
      <c r="F34" s="61" t="s">
        <v>129</v>
      </c>
      <c r="G34" s="58"/>
      <c r="H34" s="58"/>
      <c r="I34" s="58"/>
      <c r="J34" s="8"/>
    </row>
    <row r="35" spans="1:10" ht="23.1" customHeight="1" x14ac:dyDescent="0.15">
      <c r="A35" s="65"/>
      <c r="B35" s="65"/>
      <c r="C35" s="65"/>
      <c r="D35" s="65"/>
      <c r="E35" s="66"/>
      <c r="F35" s="61" t="s">
        <v>130</v>
      </c>
      <c r="G35" s="58">
        <v>1500</v>
      </c>
      <c r="H35" s="58">
        <v>1291</v>
      </c>
      <c r="I35" s="58">
        <v>880</v>
      </c>
      <c r="J35" s="8">
        <f t="shared" si="4"/>
        <v>68.164213787761426</v>
      </c>
    </row>
    <row r="36" spans="1:10" ht="23.1" customHeight="1" x14ac:dyDescent="0.15">
      <c r="A36" s="65"/>
      <c r="B36" s="65"/>
      <c r="C36" s="65"/>
      <c r="D36" s="65"/>
      <c r="E36" s="66"/>
      <c r="F36" s="61" t="s">
        <v>52</v>
      </c>
      <c r="G36" s="58">
        <v>10475</v>
      </c>
      <c r="H36" s="58">
        <v>10475</v>
      </c>
      <c r="I36" s="58">
        <v>10915</v>
      </c>
      <c r="J36" s="8">
        <f t="shared" si="4"/>
        <v>104.20047732696898</v>
      </c>
    </row>
    <row r="37" spans="1:10" ht="23.1" customHeight="1" x14ac:dyDescent="0.15">
      <c r="A37" s="65"/>
      <c r="B37" s="65"/>
      <c r="C37" s="65"/>
      <c r="D37" s="65"/>
      <c r="E37" s="66"/>
      <c r="F37" s="61" t="s">
        <v>131</v>
      </c>
      <c r="G37" s="58">
        <v>134</v>
      </c>
      <c r="H37" s="58">
        <v>153</v>
      </c>
      <c r="I37" s="58">
        <v>141</v>
      </c>
      <c r="J37" s="8">
        <f t="shared" si="4"/>
        <v>92.156862745098039</v>
      </c>
    </row>
    <row r="38" spans="1:10" ht="23.1" customHeight="1" x14ac:dyDescent="0.15">
      <c r="A38" s="65"/>
      <c r="B38" s="65"/>
      <c r="C38" s="65"/>
      <c r="D38" s="65"/>
      <c r="E38" s="66"/>
      <c r="F38" s="61" t="s">
        <v>132</v>
      </c>
      <c r="G38" s="58"/>
      <c r="H38" s="58">
        <v>986</v>
      </c>
      <c r="I38" s="58">
        <v>986</v>
      </c>
      <c r="J38" s="8">
        <f t="shared" si="4"/>
        <v>100</v>
      </c>
    </row>
    <row r="39" spans="1:10" ht="23.1" customHeight="1" x14ac:dyDescent="0.15">
      <c r="A39" s="65"/>
      <c r="B39" s="65"/>
      <c r="C39" s="65"/>
      <c r="D39" s="65"/>
      <c r="E39" s="66"/>
      <c r="F39" s="67" t="s">
        <v>133</v>
      </c>
      <c r="G39" s="58">
        <v>38328</v>
      </c>
      <c r="H39" s="68">
        <v>38328</v>
      </c>
      <c r="I39" s="58">
        <v>38328</v>
      </c>
      <c r="J39" s="8">
        <f t="shared" si="4"/>
        <v>100</v>
      </c>
    </row>
    <row r="40" spans="1:10" ht="23.1" customHeight="1" x14ac:dyDescent="0.15">
      <c r="A40" s="65"/>
      <c r="B40" s="65"/>
      <c r="C40" s="65"/>
      <c r="D40" s="65"/>
      <c r="E40" s="66"/>
      <c r="F40" s="67" t="s">
        <v>134</v>
      </c>
      <c r="G40" s="58">
        <v>23098</v>
      </c>
      <c r="H40" s="68"/>
      <c r="I40" s="58"/>
      <c r="J40" s="8"/>
    </row>
    <row r="41" spans="1:10" ht="23.1" customHeight="1" x14ac:dyDescent="0.15">
      <c r="A41" s="65"/>
      <c r="B41" s="65"/>
      <c r="C41" s="65"/>
      <c r="D41" s="65"/>
      <c r="E41" s="66"/>
      <c r="F41" s="58" t="s">
        <v>68</v>
      </c>
      <c r="G41" s="58">
        <f>SUM(G5,G39,G40)</f>
        <v>233535</v>
      </c>
      <c r="H41" s="58">
        <f>SUM(H5,H39,H40)</f>
        <v>249374</v>
      </c>
      <c r="I41" s="58">
        <f>SUM(I5,I39,I40)</f>
        <v>326068</v>
      </c>
      <c r="J41" s="8">
        <f t="shared" si="4"/>
        <v>130.75460954229391</v>
      </c>
    </row>
    <row r="42" spans="1:10" ht="23.1" customHeight="1" x14ac:dyDescent="0.15">
      <c r="A42" s="65"/>
      <c r="B42" s="65"/>
      <c r="C42" s="65"/>
      <c r="D42" s="65"/>
      <c r="E42" s="66"/>
      <c r="F42" s="67" t="s">
        <v>73</v>
      </c>
      <c r="G42" s="58">
        <v>43585</v>
      </c>
      <c r="H42" s="68">
        <v>60472</v>
      </c>
      <c r="I42" s="58">
        <v>27971</v>
      </c>
      <c r="J42" s="8"/>
    </row>
    <row r="43" spans="1:10" ht="23.1" customHeight="1" x14ac:dyDescent="0.15">
      <c r="A43" s="7" t="s">
        <v>74</v>
      </c>
      <c r="B43" s="58">
        <f>SUM(B5,B23,B26,B27)</f>
        <v>277120</v>
      </c>
      <c r="C43" s="58">
        <f>SUM(C5,C23,C26,C27)</f>
        <v>309846</v>
      </c>
      <c r="D43" s="58">
        <f>SUM(D5,D23,D26,D27)</f>
        <v>354039</v>
      </c>
      <c r="E43" s="8">
        <f>D43/C43*100</f>
        <v>114.26289188822834</v>
      </c>
      <c r="F43" s="58" t="s">
        <v>75</v>
      </c>
      <c r="G43" s="58">
        <f>G41+G42</f>
        <v>277120</v>
      </c>
      <c r="H43" s="58">
        <f>H41+H42</f>
        <v>309846</v>
      </c>
      <c r="I43" s="58">
        <f>I41+I42</f>
        <v>354039</v>
      </c>
      <c r="J43" s="8">
        <f>I43/H43*100</f>
        <v>114.26289188822834</v>
      </c>
    </row>
  </sheetData>
  <mergeCells count="2">
    <mergeCell ref="A2:J2"/>
    <mergeCell ref="G3:J3"/>
  </mergeCells>
  <phoneticPr fontId="19" type="noConversion"/>
  <printOptions horizontalCentered="1"/>
  <pageMargins left="0.39370078740157483" right="0.39370078740157483" top="0.70866141732283472" bottom="0.70866141732283472" header="0.51181102362204722" footer="0.51181102362204722"/>
  <pageSetup paperSize="9" scale="94" orientation="landscape" r:id="rId1"/>
  <rowBreaks count="1" manualBreakCount="1">
    <brk id="22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workbookViewId="0">
      <selection activeCell="E5" sqref="E5"/>
    </sheetView>
  </sheetViews>
  <sheetFormatPr defaultColWidth="9.125" defaultRowHeight="14.25" x14ac:dyDescent="0.15"/>
  <cols>
    <col min="1" max="1" width="22.25" style="3" customWidth="1"/>
    <col min="2" max="2" width="8.875" style="21" customWidth="1"/>
    <col min="3" max="3" width="10" style="21" customWidth="1"/>
    <col min="4" max="4" width="9.875" style="21" customWidth="1"/>
    <col min="5" max="5" width="13.5" style="3" customWidth="1"/>
    <col min="6" max="6" width="24.75" style="3" customWidth="1"/>
    <col min="7" max="7" width="11.875" style="22" customWidth="1"/>
    <col min="8" max="8" width="10.5" style="22" customWidth="1"/>
    <col min="9" max="9" width="9.75" style="21" customWidth="1"/>
    <col min="10" max="10" width="13" style="3" customWidth="1"/>
    <col min="11" max="232" width="9.125" style="3" customWidth="1"/>
    <col min="233" max="16384" width="9.125" style="3"/>
  </cols>
  <sheetData>
    <row r="1" spans="1:17" x14ac:dyDescent="0.15">
      <c r="A1" s="4" t="s">
        <v>135</v>
      </c>
      <c r="F1" s="14"/>
    </row>
    <row r="2" spans="1:17" s="19" customFormat="1" ht="32.25" x14ac:dyDescent="0.45">
      <c r="A2" s="101" t="s">
        <v>136</v>
      </c>
      <c r="B2" s="102"/>
      <c r="C2" s="103"/>
      <c r="D2" s="102"/>
      <c r="E2" s="104"/>
      <c r="F2" s="104"/>
      <c r="G2" s="102"/>
      <c r="H2" s="102"/>
      <c r="I2" s="102"/>
      <c r="J2" s="104"/>
    </row>
    <row r="3" spans="1:17" ht="17.25" customHeight="1" x14ac:dyDescent="0.15">
      <c r="A3" s="23"/>
      <c r="B3" s="24"/>
      <c r="C3" s="24"/>
      <c r="D3" s="24"/>
      <c r="E3" s="23"/>
      <c r="F3" s="23"/>
      <c r="G3" s="24"/>
      <c r="H3" s="24"/>
      <c r="I3" s="24"/>
      <c r="J3" s="49" t="s">
        <v>137</v>
      </c>
    </row>
    <row r="4" spans="1:17" s="20" customFormat="1" ht="17.25" customHeight="1" x14ac:dyDescent="0.15">
      <c r="A4" s="109" t="s">
        <v>138</v>
      </c>
      <c r="B4" s="109"/>
      <c r="C4" s="109"/>
      <c r="D4" s="109"/>
      <c r="E4" s="25"/>
      <c r="F4" s="110" t="s">
        <v>8</v>
      </c>
      <c r="G4" s="110"/>
      <c r="H4" s="110"/>
      <c r="I4" s="110"/>
      <c r="J4" s="110"/>
    </row>
    <row r="5" spans="1:17" s="20" customFormat="1" ht="17.25" customHeight="1" x14ac:dyDescent="0.15">
      <c r="A5" s="26" t="s">
        <v>139</v>
      </c>
      <c r="B5" s="26" t="s">
        <v>4</v>
      </c>
      <c r="C5" s="27" t="s">
        <v>5</v>
      </c>
      <c r="D5" s="26" t="s">
        <v>6</v>
      </c>
      <c r="E5" s="8" t="s">
        <v>7</v>
      </c>
      <c r="F5" s="28" t="s">
        <v>139</v>
      </c>
      <c r="G5" s="26" t="s">
        <v>4</v>
      </c>
      <c r="H5" s="27" t="s">
        <v>5</v>
      </c>
      <c r="I5" s="26" t="s">
        <v>6</v>
      </c>
      <c r="J5" s="8" t="s">
        <v>7</v>
      </c>
    </row>
    <row r="6" spans="1:17" s="20" customFormat="1" ht="17.25" customHeight="1" x14ac:dyDescent="0.15">
      <c r="A6" s="29" t="s">
        <v>140</v>
      </c>
      <c r="B6" s="30">
        <f>SUM(B7:B12)</f>
        <v>25291</v>
      </c>
      <c r="C6" s="30">
        <f>SUM(C7:C12)</f>
        <v>25291</v>
      </c>
      <c r="D6" s="30">
        <f>SUM(D7:D12)</f>
        <v>30832</v>
      </c>
      <c r="E6" s="31">
        <f>D6/C6</f>
        <v>1.2190897947886601</v>
      </c>
      <c r="F6" s="32" t="s">
        <v>140</v>
      </c>
      <c r="G6" s="30">
        <f>SUM(G7:G10)</f>
        <v>10687</v>
      </c>
      <c r="H6" s="30">
        <f>SUM(H7:H10)</f>
        <v>10687</v>
      </c>
      <c r="I6" s="30">
        <f>SUM(I7:I10)</f>
        <v>10159</v>
      </c>
      <c r="J6" s="31">
        <f>I6/H6</f>
        <v>0.95059417984467098</v>
      </c>
    </row>
    <row r="7" spans="1:17" ht="17.25" customHeight="1" x14ac:dyDescent="0.15">
      <c r="A7" s="33" t="s">
        <v>141</v>
      </c>
      <c r="B7" s="34">
        <v>3340</v>
      </c>
      <c r="C7" s="34">
        <v>3340</v>
      </c>
      <c r="D7" s="34">
        <v>3408</v>
      </c>
      <c r="E7" s="35">
        <f t="shared" ref="E7:E10" si="0">D7/C7</f>
        <v>1.0203592814371301</v>
      </c>
      <c r="F7" s="36" t="s">
        <v>142</v>
      </c>
      <c r="G7" s="34">
        <v>10664</v>
      </c>
      <c r="H7" s="34">
        <v>10664</v>
      </c>
      <c r="I7" s="34">
        <v>10141</v>
      </c>
      <c r="J7" s="35">
        <f>I7/H7</f>
        <v>0.95095648912228103</v>
      </c>
    </row>
    <row r="8" spans="1:17" ht="17.25" customHeight="1" x14ac:dyDescent="0.15">
      <c r="A8" s="37" t="s">
        <v>143</v>
      </c>
      <c r="B8" s="38">
        <v>477</v>
      </c>
      <c r="C8" s="38">
        <v>477</v>
      </c>
      <c r="D8" s="38">
        <v>381</v>
      </c>
      <c r="E8" s="39">
        <f t="shared" si="0"/>
        <v>0.79874213836478003</v>
      </c>
      <c r="F8" s="40" t="s">
        <v>58</v>
      </c>
      <c r="G8" s="38">
        <v>20</v>
      </c>
      <c r="H8" s="38">
        <v>20</v>
      </c>
      <c r="I8" s="38">
        <v>10</v>
      </c>
      <c r="J8" s="39">
        <f>I8/H8</f>
        <v>0.5</v>
      </c>
    </row>
    <row r="9" spans="1:17" ht="17.25" customHeight="1" x14ac:dyDescent="0.15">
      <c r="A9" s="37" t="s">
        <v>144</v>
      </c>
      <c r="B9" s="38">
        <v>9615</v>
      </c>
      <c r="C9" s="38">
        <v>9615</v>
      </c>
      <c r="D9" s="38">
        <v>9310</v>
      </c>
      <c r="E9" s="39">
        <f t="shared" si="0"/>
        <v>0.96827873114924601</v>
      </c>
      <c r="F9" s="40" t="s">
        <v>145</v>
      </c>
      <c r="G9" s="38"/>
      <c r="H9" s="38"/>
      <c r="I9" s="38"/>
      <c r="J9" s="39"/>
    </row>
    <row r="10" spans="1:17" ht="17.25" customHeight="1" x14ac:dyDescent="0.15">
      <c r="A10" s="37" t="s">
        <v>146</v>
      </c>
      <c r="B10" s="38">
        <v>52</v>
      </c>
      <c r="C10" s="38">
        <v>52</v>
      </c>
      <c r="D10" s="38">
        <v>20</v>
      </c>
      <c r="E10" s="39">
        <f t="shared" si="0"/>
        <v>0.38461538461538503</v>
      </c>
      <c r="F10" s="40" t="s">
        <v>147</v>
      </c>
      <c r="G10" s="38">
        <v>3</v>
      </c>
      <c r="H10" s="38">
        <v>3</v>
      </c>
      <c r="I10" s="38">
        <v>8</v>
      </c>
      <c r="J10" s="39">
        <f>I10/H10</f>
        <v>2.6666666666666701</v>
      </c>
    </row>
    <row r="11" spans="1:17" customFormat="1" ht="17.25" customHeight="1" x14ac:dyDescent="0.15">
      <c r="A11" s="41" t="s">
        <v>148</v>
      </c>
      <c r="B11" s="38">
        <v>537</v>
      </c>
      <c r="C11" s="38">
        <v>537</v>
      </c>
      <c r="D11" s="38"/>
      <c r="E11" s="39"/>
      <c r="F11" s="42" t="s">
        <v>149</v>
      </c>
      <c r="G11" s="43">
        <f>SUM(G12:G15)</f>
        <v>33733</v>
      </c>
      <c r="H11" s="43">
        <f>SUM(H12:H15)</f>
        <v>33733</v>
      </c>
      <c r="I11" s="43">
        <f>SUM(I12:I15)</f>
        <v>35121</v>
      </c>
      <c r="J11" s="45">
        <f>I11/H11</f>
        <v>1.04114665164676</v>
      </c>
      <c r="M11" s="3"/>
      <c r="N11" s="3"/>
      <c r="O11" s="3"/>
      <c r="P11" s="3"/>
      <c r="Q11" s="3"/>
    </row>
    <row r="12" spans="1:17" customFormat="1" ht="17.25" customHeight="1" x14ac:dyDescent="0.15">
      <c r="A12" s="41" t="s">
        <v>150</v>
      </c>
      <c r="B12" s="38">
        <v>11270</v>
      </c>
      <c r="C12" s="38">
        <v>11270</v>
      </c>
      <c r="D12" s="38">
        <v>17713</v>
      </c>
      <c r="E12" s="39">
        <f>D12/C12</f>
        <v>1.57169476486247</v>
      </c>
      <c r="F12" s="40" t="s">
        <v>142</v>
      </c>
      <c r="G12" s="38">
        <v>33298</v>
      </c>
      <c r="H12" s="38">
        <v>33298</v>
      </c>
      <c r="I12" s="38">
        <v>34143</v>
      </c>
      <c r="J12" s="39">
        <f>I12/H12</f>
        <v>1.02537689951348</v>
      </c>
      <c r="M12" s="3"/>
      <c r="N12" s="3"/>
      <c r="O12" s="3"/>
      <c r="P12" s="3"/>
      <c r="Q12" s="3"/>
    </row>
    <row r="13" spans="1:17" s="20" customFormat="1" ht="17.25" customHeight="1" x14ac:dyDescent="0.15">
      <c r="A13" s="44" t="s">
        <v>149</v>
      </c>
      <c r="B13" s="43">
        <f>SUM(B14:B19)</f>
        <v>35016</v>
      </c>
      <c r="C13" s="43">
        <f>SUM(C14:C19)</f>
        <v>35016</v>
      </c>
      <c r="D13" s="43">
        <f>SUM(D14:D19)</f>
        <v>38896</v>
      </c>
      <c r="E13" s="45">
        <f>D13/C13</f>
        <v>1.11080648846242</v>
      </c>
      <c r="F13" s="40" t="s">
        <v>58</v>
      </c>
      <c r="G13" s="38">
        <v>35</v>
      </c>
      <c r="H13" s="38">
        <v>35</v>
      </c>
      <c r="I13" s="38">
        <v>350</v>
      </c>
      <c r="J13" s="39">
        <f>I13/H13</f>
        <v>10</v>
      </c>
      <c r="M13"/>
      <c r="N13"/>
      <c r="O13"/>
      <c r="P13"/>
      <c r="Q13"/>
    </row>
    <row r="14" spans="1:17" ht="17.25" customHeight="1" x14ac:dyDescent="0.15">
      <c r="A14" s="37" t="s">
        <v>141</v>
      </c>
      <c r="B14" s="38">
        <v>15446</v>
      </c>
      <c r="C14" s="38">
        <v>15446</v>
      </c>
      <c r="D14" s="38">
        <v>15230</v>
      </c>
      <c r="E14" s="39">
        <f t="shared" ref="E14:E17" si="1">D14/C14</f>
        <v>0.98601579697008901</v>
      </c>
      <c r="F14" s="40" t="s">
        <v>145</v>
      </c>
      <c r="G14" s="38"/>
      <c r="H14" s="38"/>
      <c r="I14" s="38"/>
      <c r="J14" s="39"/>
      <c r="M14"/>
      <c r="N14"/>
      <c r="O14"/>
      <c r="P14"/>
      <c r="Q14"/>
    </row>
    <row r="15" spans="1:17" ht="17.25" customHeight="1" x14ac:dyDescent="0.15">
      <c r="A15" s="37" t="s">
        <v>143</v>
      </c>
      <c r="B15" s="38">
        <v>100</v>
      </c>
      <c r="C15" s="38">
        <v>100</v>
      </c>
      <c r="D15" s="38">
        <v>33</v>
      </c>
      <c r="E15" s="39">
        <f t="shared" si="1"/>
        <v>0.33</v>
      </c>
      <c r="F15" s="40" t="s">
        <v>147</v>
      </c>
      <c r="G15" s="38">
        <v>400</v>
      </c>
      <c r="H15" s="38">
        <v>400</v>
      </c>
      <c r="I15" s="38">
        <v>628</v>
      </c>
      <c r="J15" s="39">
        <f>I15/H15</f>
        <v>1.57</v>
      </c>
      <c r="M15" s="20"/>
      <c r="N15" s="20"/>
      <c r="O15" s="20"/>
      <c r="P15" s="20"/>
      <c r="Q15" s="20"/>
    </row>
    <row r="16" spans="1:17" ht="17.25" customHeight="1" x14ac:dyDescent="0.15">
      <c r="A16" s="37" t="s">
        <v>144</v>
      </c>
      <c r="B16" s="38">
        <v>18000</v>
      </c>
      <c r="C16" s="38">
        <v>18000</v>
      </c>
      <c r="D16" s="38">
        <v>18684</v>
      </c>
      <c r="E16" s="39">
        <f t="shared" si="1"/>
        <v>1.038</v>
      </c>
      <c r="F16" s="42" t="s">
        <v>151</v>
      </c>
      <c r="G16" s="43">
        <f t="shared" ref="G16:I18" si="2">SUM(G6,G11)</f>
        <v>44420</v>
      </c>
      <c r="H16" s="43">
        <f t="shared" si="2"/>
        <v>44420</v>
      </c>
      <c r="I16" s="43">
        <f t="shared" si="2"/>
        <v>45280</v>
      </c>
      <c r="J16" s="45">
        <f>I16/H16</f>
        <v>1.0193606483566</v>
      </c>
    </row>
    <row r="17" spans="1:17" ht="17.25" customHeight="1" x14ac:dyDescent="0.15">
      <c r="A17" s="37" t="s">
        <v>146</v>
      </c>
      <c r="B17" s="38">
        <v>470</v>
      </c>
      <c r="C17" s="38">
        <v>470</v>
      </c>
      <c r="D17" s="38">
        <v>525</v>
      </c>
      <c r="E17" s="39">
        <f t="shared" si="1"/>
        <v>1.1170212765957399</v>
      </c>
      <c r="F17" s="46" t="s">
        <v>152</v>
      </c>
      <c r="G17" s="38">
        <f t="shared" si="2"/>
        <v>43962</v>
      </c>
      <c r="H17" s="38">
        <f t="shared" si="2"/>
        <v>43962</v>
      </c>
      <c r="I17" s="38">
        <f t="shared" si="2"/>
        <v>44284</v>
      </c>
      <c r="J17" s="39">
        <f>I17/H17</f>
        <v>1.0073245075292301</v>
      </c>
    </row>
    <row r="18" spans="1:17" customFormat="1" ht="17.25" customHeight="1" x14ac:dyDescent="0.15">
      <c r="A18" s="41" t="s">
        <v>148</v>
      </c>
      <c r="B18" s="38"/>
      <c r="C18" s="38"/>
      <c r="D18" s="38"/>
      <c r="E18" s="39"/>
      <c r="F18" s="46" t="s">
        <v>153</v>
      </c>
      <c r="G18" s="38">
        <f t="shared" si="2"/>
        <v>55</v>
      </c>
      <c r="H18" s="38">
        <f t="shared" si="2"/>
        <v>55</v>
      </c>
      <c r="I18" s="38">
        <f t="shared" si="2"/>
        <v>360</v>
      </c>
      <c r="J18" s="39">
        <f>I18/H18</f>
        <v>6.5454545454545503</v>
      </c>
      <c r="M18" s="3"/>
      <c r="N18" s="3"/>
      <c r="O18" s="3"/>
      <c r="P18" s="3"/>
      <c r="Q18" s="3"/>
    </row>
    <row r="19" spans="1:17" customFormat="1" ht="17.25" customHeight="1" x14ac:dyDescent="0.15">
      <c r="A19" s="41" t="s">
        <v>150</v>
      </c>
      <c r="B19" s="38">
        <v>1000</v>
      </c>
      <c r="C19" s="38">
        <v>1000</v>
      </c>
      <c r="D19" s="38">
        <v>4424</v>
      </c>
      <c r="E19" s="39">
        <f>D19/C19</f>
        <v>4.4240000000000004</v>
      </c>
      <c r="F19" s="46" t="s">
        <v>154</v>
      </c>
      <c r="G19" s="38"/>
      <c r="H19" s="38"/>
      <c r="I19" s="38"/>
      <c r="J19" s="39"/>
      <c r="M19" s="3"/>
      <c r="N19" s="3"/>
      <c r="O19" s="3"/>
      <c r="P19" s="3"/>
      <c r="Q19" s="3"/>
    </row>
    <row r="20" spans="1:17" s="20" customFormat="1" ht="17.25" customHeight="1" x14ac:dyDescent="0.15">
      <c r="A20" s="42" t="s">
        <v>155</v>
      </c>
      <c r="B20" s="43">
        <f>SUM(B21:B26)</f>
        <v>60307</v>
      </c>
      <c r="C20" s="43">
        <f>SUM(C21:C26)</f>
        <v>60307</v>
      </c>
      <c r="D20" s="43">
        <f>SUM(D21:D26)</f>
        <v>69728</v>
      </c>
      <c r="E20" s="45">
        <f>D20/C20</f>
        <v>1.15621735453596</v>
      </c>
      <c r="F20" s="46" t="s">
        <v>156</v>
      </c>
      <c r="G20" s="38">
        <f>SUM(G10,G15)</f>
        <v>403</v>
      </c>
      <c r="H20" s="38">
        <f>SUM(H10,H15)</f>
        <v>403</v>
      </c>
      <c r="I20" s="38">
        <f>SUM(I10,I15)</f>
        <v>636</v>
      </c>
      <c r="J20" s="39">
        <f>I20/H20</f>
        <v>1.5781637717121599</v>
      </c>
      <c r="M20"/>
      <c r="N20"/>
      <c r="O20"/>
      <c r="P20"/>
      <c r="Q20"/>
    </row>
    <row r="21" spans="1:17" ht="17.25" customHeight="1" x14ac:dyDescent="0.15">
      <c r="A21" s="37" t="s">
        <v>141</v>
      </c>
      <c r="B21" s="38">
        <f t="shared" ref="B21:B26" si="3">SUM(B7,B14)</f>
        <v>18786</v>
      </c>
      <c r="C21" s="38">
        <f t="shared" ref="C21:C26" si="4">SUM(C7,C14)</f>
        <v>18786</v>
      </c>
      <c r="D21" s="38">
        <f>SUM(D7,D14)</f>
        <v>18638</v>
      </c>
      <c r="E21" s="39">
        <f t="shared" ref="E21:E24" si="5">D21/C21</f>
        <v>0.99212179282444402</v>
      </c>
      <c r="F21" s="47"/>
      <c r="G21" s="48"/>
      <c r="H21" s="48"/>
      <c r="I21" s="18"/>
      <c r="J21" s="47"/>
      <c r="M21"/>
      <c r="N21"/>
      <c r="O21"/>
      <c r="P21"/>
      <c r="Q21"/>
    </row>
    <row r="22" spans="1:17" ht="17.25" customHeight="1" x14ac:dyDescent="0.15">
      <c r="A22" s="37" t="s">
        <v>143</v>
      </c>
      <c r="B22" s="38">
        <f t="shared" si="3"/>
        <v>577</v>
      </c>
      <c r="C22" s="38">
        <f t="shared" si="4"/>
        <v>577</v>
      </c>
      <c r="D22" s="38">
        <f>SUM(D8,D15)</f>
        <v>414</v>
      </c>
      <c r="E22" s="39">
        <f t="shared" si="5"/>
        <v>0.71750433275563297</v>
      </c>
      <c r="F22" s="47"/>
      <c r="G22" s="48"/>
      <c r="H22" s="48"/>
      <c r="I22" s="18"/>
      <c r="J22" s="47"/>
      <c r="M22" s="20"/>
      <c r="N22" s="20"/>
      <c r="O22" s="20"/>
      <c r="P22" s="20"/>
      <c r="Q22" s="20"/>
    </row>
    <row r="23" spans="1:17" ht="17.25" customHeight="1" x14ac:dyDescent="0.15">
      <c r="A23" s="37" t="s">
        <v>144</v>
      </c>
      <c r="B23" s="38">
        <f t="shared" si="3"/>
        <v>27615</v>
      </c>
      <c r="C23" s="38">
        <f t="shared" si="4"/>
        <v>27615</v>
      </c>
      <c r="D23" s="38">
        <f>SUM(D9,D16)</f>
        <v>27994</v>
      </c>
      <c r="E23" s="39">
        <f t="shared" si="5"/>
        <v>1.01372442513127</v>
      </c>
      <c r="F23" s="47"/>
      <c r="G23" s="48"/>
      <c r="H23" s="48"/>
      <c r="I23" s="18"/>
      <c r="J23" s="47"/>
    </row>
    <row r="24" spans="1:17" ht="17.25" customHeight="1" x14ac:dyDescent="0.15">
      <c r="A24" s="37" t="s">
        <v>146</v>
      </c>
      <c r="B24" s="38">
        <f t="shared" si="3"/>
        <v>522</v>
      </c>
      <c r="C24" s="38">
        <f t="shared" si="4"/>
        <v>522</v>
      </c>
      <c r="D24" s="38">
        <f>SUM(D10,D17)</f>
        <v>545</v>
      </c>
      <c r="E24" s="39">
        <f t="shared" si="5"/>
        <v>1.04406130268199</v>
      </c>
      <c r="F24" s="42" t="s">
        <v>157</v>
      </c>
      <c r="G24" s="43">
        <f t="shared" ref="G24:I24" si="6">SUM(G25:G26)</f>
        <v>15887</v>
      </c>
      <c r="H24" s="43">
        <f t="shared" si="6"/>
        <v>15887</v>
      </c>
      <c r="I24" s="43">
        <f t="shared" si="6"/>
        <v>2311</v>
      </c>
      <c r="J24" s="45">
        <f>I24/H24</f>
        <v>0.14546484547114</v>
      </c>
    </row>
    <row r="25" spans="1:17" ht="17.25" customHeight="1" x14ac:dyDescent="0.15">
      <c r="A25" s="37" t="s">
        <v>148</v>
      </c>
      <c r="B25" s="38">
        <f t="shared" si="3"/>
        <v>537</v>
      </c>
      <c r="C25" s="38">
        <f t="shared" si="4"/>
        <v>537</v>
      </c>
      <c r="D25" s="38">
        <f>SUM(D11,D18)</f>
        <v>0</v>
      </c>
      <c r="E25" s="39"/>
      <c r="F25" s="46" t="s">
        <v>158</v>
      </c>
      <c r="G25" s="38">
        <v>14604</v>
      </c>
      <c r="H25" s="38">
        <v>14604</v>
      </c>
      <c r="I25" s="38">
        <f>D7+D8+D9+D10-I6</f>
        <v>2960</v>
      </c>
      <c r="J25" s="39">
        <f>I25/H25</f>
        <v>0.202684196110655</v>
      </c>
    </row>
    <row r="26" spans="1:17" ht="27.75" customHeight="1" x14ac:dyDescent="0.15">
      <c r="A26" s="37" t="s">
        <v>150</v>
      </c>
      <c r="B26" s="38">
        <f t="shared" si="3"/>
        <v>12270</v>
      </c>
      <c r="C26" s="38">
        <f t="shared" si="4"/>
        <v>12270</v>
      </c>
      <c r="D26" s="38">
        <f>D19+D12</f>
        <v>22137</v>
      </c>
      <c r="E26" s="39">
        <f>D26/C26</f>
        <v>1.8041564792175999</v>
      </c>
      <c r="F26" s="46" t="s">
        <v>159</v>
      </c>
      <c r="G26" s="38">
        <v>1283</v>
      </c>
      <c r="H26" s="38">
        <v>1283</v>
      </c>
      <c r="I26" s="38">
        <f>D14+D15+D16+D17-I11</f>
        <v>-649</v>
      </c>
      <c r="J26" s="39">
        <f>I26/H26</f>
        <v>-0.50584567420109094</v>
      </c>
    </row>
  </sheetData>
  <mergeCells count="3">
    <mergeCell ref="A2:J2"/>
    <mergeCell ref="A4:D4"/>
    <mergeCell ref="F4:J4"/>
  </mergeCells>
  <phoneticPr fontId="19" type="noConversion"/>
  <printOptions horizontalCentered="1"/>
  <pageMargins left="0.39370078740157483" right="0.39370078740157483" top="0.70866141732283472" bottom="0.70866141732283472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"/>
  <sheetViews>
    <sheetView view="pageBreakPreview" zoomScaleNormal="100" workbookViewId="0">
      <selection activeCell="F17" sqref="F17"/>
    </sheetView>
  </sheetViews>
  <sheetFormatPr defaultColWidth="9.125" defaultRowHeight="14.25" x14ac:dyDescent="0.15"/>
  <cols>
    <col min="1" max="1" width="33.875" style="3" customWidth="1"/>
    <col min="2" max="4" width="8" style="3" customWidth="1"/>
    <col min="5" max="5" width="10" style="3" customWidth="1"/>
    <col min="6" max="6" width="34.5" style="3" customWidth="1"/>
    <col min="7" max="9" width="8.75" style="3" customWidth="1"/>
    <col min="10" max="10" width="10.75" style="3" customWidth="1"/>
    <col min="11" max="261" width="9.125" style="3" customWidth="1"/>
    <col min="262" max="16384" width="9.125" style="3"/>
  </cols>
  <sheetData>
    <row r="1" spans="1:15" s="1" customFormat="1" x14ac:dyDescent="0.15">
      <c r="A1" s="4" t="s">
        <v>160</v>
      </c>
      <c r="B1" s="5"/>
      <c r="C1" s="5"/>
      <c r="J1" s="14"/>
      <c r="O1" s="14"/>
    </row>
    <row r="2" spans="1:15" s="2" customFormat="1" ht="32.25" x14ac:dyDescent="0.45">
      <c r="A2" s="101" t="s">
        <v>161</v>
      </c>
      <c r="B2" s="102"/>
      <c r="C2" s="103"/>
      <c r="D2" s="102"/>
      <c r="E2" s="104"/>
      <c r="F2" s="104"/>
      <c r="G2" s="102"/>
      <c r="H2" s="102"/>
      <c r="I2" s="102"/>
      <c r="J2" s="15"/>
      <c r="K2" s="16"/>
      <c r="L2" s="16"/>
      <c r="M2" s="16"/>
      <c r="N2" s="16"/>
      <c r="O2" s="17"/>
    </row>
    <row r="3" spans="1:15" ht="17.100000000000001" customHeight="1" x14ac:dyDescent="0.15">
      <c r="A3" s="111" t="s">
        <v>137</v>
      </c>
      <c r="B3" s="111"/>
      <c r="C3" s="111"/>
      <c r="D3" s="111"/>
      <c r="E3" s="111"/>
      <c r="F3" s="111"/>
      <c r="G3" s="111"/>
      <c r="H3" s="111"/>
      <c r="I3" s="111"/>
    </row>
    <row r="4" spans="1:15" ht="34.5" customHeight="1" x14ac:dyDescent="0.15">
      <c r="A4" s="6" t="s">
        <v>162</v>
      </c>
      <c r="B4" s="6" t="s">
        <v>4</v>
      </c>
      <c r="C4" s="7" t="s">
        <v>5</v>
      </c>
      <c r="D4" s="6" t="s">
        <v>6</v>
      </c>
      <c r="E4" s="8" t="s">
        <v>7</v>
      </c>
      <c r="F4" s="6" t="s">
        <v>162</v>
      </c>
      <c r="G4" s="6" t="s">
        <v>4</v>
      </c>
      <c r="H4" s="7" t="s">
        <v>5</v>
      </c>
      <c r="I4" s="6" t="s">
        <v>6</v>
      </c>
      <c r="J4" s="8" t="s">
        <v>7</v>
      </c>
    </row>
    <row r="5" spans="1:15" ht="34.5" customHeight="1" x14ac:dyDescent="0.15">
      <c r="A5" s="9" t="s">
        <v>163</v>
      </c>
      <c r="B5" s="10">
        <f>SUM(B6:B7)</f>
        <v>10000</v>
      </c>
      <c r="C5" s="10">
        <f>SUM(C6:C7)</f>
        <v>10010</v>
      </c>
      <c r="D5" s="10">
        <f>SUM(D6:D7)</f>
        <v>1115</v>
      </c>
      <c r="E5" s="11">
        <f t="shared" ref="E5:E10" si="0">D5/C5*100</f>
        <v>11.138861138861101</v>
      </c>
      <c r="F5" s="9" t="s">
        <v>164</v>
      </c>
      <c r="G5" s="10">
        <v>10000</v>
      </c>
      <c r="H5" s="10">
        <v>10</v>
      </c>
      <c r="I5" s="12">
        <v>1094</v>
      </c>
      <c r="J5" s="11">
        <f>I5/H5*100</f>
        <v>10940</v>
      </c>
    </row>
    <row r="6" spans="1:15" ht="34.5" customHeight="1" x14ac:dyDescent="0.15">
      <c r="A6" s="9" t="s">
        <v>165</v>
      </c>
      <c r="B6" s="10"/>
      <c r="C6" s="10"/>
      <c r="D6" s="12"/>
      <c r="E6" s="11"/>
      <c r="F6" s="9" t="s">
        <v>166</v>
      </c>
      <c r="G6" s="10"/>
      <c r="H6" s="10"/>
      <c r="I6" s="12"/>
      <c r="J6" s="18"/>
    </row>
    <row r="7" spans="1:15" ht="34.5" customHeight="1" x14ac:dyDescent="0.15">
      <c r="A7" s="9" t="s">
        <v>167</v>
      </c>
      <c r="B7" s="10">
        <v>10000</v>
      </c>
      <c r="C7" s="10">
        <v>10010</v>
      </c>
      <c r="D7" s="12">
        <v>1115</v>
      </c>
      <c r="E7" s="11">
        <f t="shared" si="0"/>
        <v>11.138861138861101</v>
      </c>
      <c r="F7" s="9" t="s">
        <v>168</v>
      </c>
      <c r="G7" s="10"/>
      <c r="H7" s="10"/>
      <c r="I7" s="12"/>
      <c r="J7" s="18"/>
    </row>
    <row r="8" spans="1:15" ht="34.5" customHeight="1" x14ac:dyDescent="0.15">
      <c r="A8" s="9" t="s">
        <v>169</v>
      </c>
      <c r="B8" s="10"/>
      <c r="C8" s="10"/>
      <c r="D8" s="12">
        <v>11</v>
      </c>
      <c r="E8" s="11"/>
      <c r="F8" s="9" t="s">
        <v>170</v>
      </c>
      <c r="G8" s="10"/>
      <c r="H8" s="10">
        <v>11204</v>
      </c>
      <c r="I8" s="12"/>
      <c r="J8" s="11">
        <f t="shared" ref="J8:J13" si="1">I8/H8*100</f>
        <v>0</v>
      </c>
    </row>
    <row r="9" spans="1:15" ht="34.5" customHeight="1" x14ac:dyDescent="0.15">
      <c r="A9" s="9" t="s">
        <v>171</v>
      </c>
      <c r="B9" s="10"/>
      <c r="C9" s="10"/>
      <c r="D9" s="12"/>
      <c r="E9" s="11"/>
      <c r="F9" s="9" t="s">
        <v>172</v>
      </c>
      <c r="G9" s="10"/>
      <c r="H9" s="10"/>
      <c r="I9" s="12"/>
      <c r="J9" s="18"/>
    </row>
    <row r="10" spans="1:15" ht="34.5" customHeight="1" x14ac:dyDescent="0.15">
      <c r="A10" s="9" t="s">
        <v>173</v>
      </c>
      <c r="B10" s="10"/>
      <c r="C10" s="10">
        <v>1204</v>
      </c>
      <c r="D10" s="12">
        <v>1204</v>
      </c>
      <c r="E10" s="11">
        <f t="shared" si="0"/>
        <v>100</v>
      </c>
      <c r="F10" s="9" t="s">
        <v>174</v>
      </c>
      <c r="G10" s="10"/>
      <c r="H10" s="10"/>
      <c r="I10" s="12"/>
      <c r="J10" s="18"/>
    </row>
    <row r="11" spans="1:15" ht="34.5" customHeight="1" x14ac:dyDescent="0.15">
      <c r="A11" s="9" t="s">
        <v>175</v>
      </c>
      <c r="B11" s="10"/>
      <c r="C11" s="10"/>
      <c r="D11" s="12"/>
      <c r="E11" s="8"/>
      <c r="F11" s="13" t="s">
        <v>176</v>
      </c>
      <c r="G11" s="10">
        <f>SUM(G5:G10)</f>
        <v>10000</v>
      </c>
      <c r="H11" s="10">
        <f>SUM(H5:H10)</f>
        <v>11214</v>
      </c>
      <c r="I11" s="12">
        <f>SUM(I5:I10)</f>
        <v>1094</v>
      </c>
      <c r="J11" s="11">
        <f t="shared" si="1"/>
        <v>9.7556625646513293</v>
      </c>
    </row>
    <row r="12" spans="1:15" ht="34.5" customHeight="1" x14ac:dyDescent="0.15">
      <c r="A12" s="9" t="s">
        <v>177</v>
      </c>
      <c r="B12" s="10"/>
      <c r="C12" s="10"/>
      <c r="D12" s="10"/>
      <c r="E12" s="8"/>
      <c r="F12" s="9" t="s">
        <v>178</v>
      </c>
      <c r="G12" s="10"/>
      <c r="H12" s="10"/>
      <c r="I12" s="12">
        <v>1236</v>
      </c>
      <c r="J12" s="11"/>
    </row>
    <row r="13" spans="1:15" ht="34.5" customHeight="1" x14ac:dyDescent="0.15">
      <c r="A13" s="13" t="s">
        <v>179</v>
      </c>
      <c r="B13" s="12">
        <f>SUM(B5,B8,B10)</f>
        <v>10000</v>
      </c>
      <c r="C13" s="12">
        <f>SUM(C5,C8,C10)</f>
        <v>11214</v>
      </c>
      <c r="D13" s="12">
        <f>SUM(D5,D8,D10)</f>
        <v>2330</v>
      </c>
      <c r="E13" s="8">
        <f>D13/C13*100</f>
        <v>20.777599429284798</v>
      </c>
      <c r="F13" s="13" t="s">
        <v>180</v>
      </c>
      <c r="G13" s="12">
        <f>G11+G12</f>
        <v>10000</v>
      </c>
      <c r="H13" s="12">
        <f>H11+H12</f>
        <v>11214</v>
      </c>
      <c r="I13" s="12">
        <f>I11+I12</f>
        <v>2330</v>
      </c>
      <c r="J13" s="8">
        <f t="shared" si="1"/>
        <v>20.777599429284798</v>
      </c>
    </row>
  </sheetData>
  <mergeCells count="2">
    <mergeCell ref="A2:I2"/>
    <mergeCell ref="A3:I3"/>
  </mergeCells>
  <phoneticPr fontId="19" type="noConversion"/>
  <printOptions horizontalCentered="1"/>
  <pageMargins left="0.39370078740157483" right="0.39370078740157483" top="0.70866141732283472" bottom="0.708661417322834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一般公共预算</vt:lpstr>
      <vt:lpstr>政府性基金</vt:lpstr>
      <vt:lpstr>社保基金</vt:lpstr>
      <vt:lpstr>国资经营预算</vt:lpstr>
      <vt:lpstr>社保基金!Print_Titles</vt:lpstr>
      <vt:lpstr>一般公共预算!Print_Titles</vt:lpstr>
      <vt:lpstr>政府性基金!Print_Titles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Edword</dc:creator>
  <cp:lastModifiedBy>Administrator</cp:lastModifiedBy>
  <cp:lastPrinted>2024-09-23T03:20:44Z</cp:lastPrinted>
  <dcterms:created xsi:type="dcterms:W3CDTF">2017-09-01T09:35:00Z</dcterms:created>
  <dcterms:modified xsi:type="dcterms:W3CDTF">2024-09-23T03:20:47Z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31C291AD65364422B3B5FABD46C5352B</vt:lpwstr>
  </property>
</Properties>
</file>