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85" tabRatio="1000" firstSheet="12" activeTab="11"/>
  </bookViews>
  <sheets>
    <sheet name="一般公共预算收入表" sheetId="1" r:id="rId1"/>
    <sheet name="一般公共预算支出表" sheetId="3" r:id="rId2"/>
    <sheet name="一般公共预算本级支出表" sheetId="2" r:id="rId3"/>
    <sheet name="一般公共预算基本支出表" sheetId="17" r:id="rId4"/>
    <sheet name="一般公共预算税收返还和转移支付表" sheetId="18" r:id="rId5"/>
    <sheet name="一般及专项分明细" sheetId="19" r:id="rId6"/>
    <sheet name="一般转移支付明细" sheetId="8" r:id="rId7"/>
    <sheet name="专项转移支付明细" sheetId="9" r:id="rId8"/>
    <sheet name="政府性基金收入表" sheetId="11" r:id="rId9"/>
    <sheet name="政府性基金支出表" sheetId="12" r:id="rId10"/>
    <sheet name="本级政府性基金支出表" sheetId="20" r:id="rId11"/>
    <sheet name="政府性基金转移支付表" sheetId="22" r:id="rId12"/>
    <sheet name="国有资本经营预算收入表" sheetId="14" r:id="rId13"/>
    <sheet name="国有资本经营预算支出表" sheetId="13" r:id="rId14"/>
    <sheet name="本级国有资本经营预算支出表" sheetId="15" r:id="rId15"/>
    <sheet name="国有资本经营转移支付表" sheetId="23" r:id="rId16"/>
    <sheet name="社会保险基金收入表" sheetId="24" r:id="rId17"/>
    <sheet name="社会保险基金支出表" sheetId="25" r:id="rId18"/>
    <sheet name="地方政府一般债务余额情况表" sheetId="26" r:id="rId19"/>
    <sheet name="地方政府专项债务余额情况表" sheetId="27" r:id="rId20"/>
    <sheet name="地方政府债券发行及还本付息情况表" sheetId="28"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地区名称">#REF!</definedName>
    <definedName name="_xlnm._FilterDatabase" localSheetId="2">一般公共预算本级支出表!$A$5:$G$1278</definedName>
    <definedName name="_1s1_">#REF!</definedName>
    <definedName name="_2s1_">#REF!</definedName>
    <definedName name="_Fill" hidden="1">[1]eqpmad2!#REF!</definedName>
    <definedName name="_Order1" hidden="1">255</definedName>
    <definedName name="_Order2" hidden="1">255</definedName>
    <definedName name="_PA7">'[2]SW-TEO'!#REF!</definedName>
    <definedName name="_PA8">'[2]SW-TEO'!#REF!</definedName>
    <definedName name="_PD1">'[2]SW-TEO'!#REF!</definedName>
    <definedName name="_PE12">'[2]SW-TEO'!#REF!</definedName>
    <definedName name="_PE13">'[2]SW-TEO'!#REF!</definedName>
    <definedName name="_PE6">'[2]SW-TEO'!#REF!</definedName>
    <definedName name="_PE7">'[2]SW-TEO'!#REF!</definedName>
    <definedName name="_PE8">'[2]SW-TEO'!#REF!</definedName>
    <definedName name="_PE9">'[2]SW-TEO'!#REF!</definedName>
    <definedName name="_PH1">'[2]SW-TEO'!#REF!</definedName>
    <definedName name="_PI1">'[2]SW-TEO'!#REF!</definedName>
    <definedName name="_PK1">'[2]SW-TEO'!#REF!</definedName>
    <definedName name="_PK3">'[2]SW-TEO'!#REF!</definedName>
    <definedName name="a">#N/A</definedName>
    <definedName name="A_基础数据">[3]F03基础数据!$H$7:$DL$2822</definedName>
    <definedName name="aa">#REF!</definedName>
    <definedName name="aaaagfdsafsd">#N/A</definedName>
    <definedName name="aas">#N/A</definedName>
    <definedName name="AccessDatabase" hidden="1">"D:\文_件\省长专项\2000省长专项审批.mdb"</definedName>
    <definedName name="adasfw">#N/A</definedName>
    <definedName name="addsdsads">#N/A</definedName>
    <definedName name="adsafs">#N/A</definedName>
    <definedName name="adsdsaas">#N/A</definedName>
    <definedName name="adsfafas">#N/A</definedName>
    <definedName name="adsgf">#N/A</definedName>
    <definedName name="agasdgaksdk">#N/A</definedName>
    <definedName name="agsdsawae">#N/A</definedName>
    <definedName name="aiu_bottom">'[4]Financ. Overview'!#REF!</definedName>
    <definedName name="ajgfdajfajd">#N/A</definedName>
    <definedName name="as">#REF!</definedName>
    <definedName name="asda">#N/A</definedName>
    <definedName name="asdfas">#N/A</definedName>
    <definedName name="asdfasd">#N/A</definedName>
    <definedName name="asdfasf">#N/A</definedName>
    <definedName name="asdfkaskfda">#N/A</definedName>
    <definedName name="asdg\">#N/A</definedName>
    <definedName name="asdga">#N/A</definedName>
    <definedName name="asdgads">#N/A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B_区划编码">[3]F03基础数据!$G$7:$G$2822</definedName>
    <definedName name="BM8_SelectZBM.BM8_ZBMChangeKMM">[5]!BM8_SelectZBM.BM8_ZBMChangeKMM</definedName>
    <definedName name="BM8_SelectZBM.BM8_ZBMminusOption">[5]!BM8_SelectZBM.BM8_ZBMminusOption</definedName>
    <definedName name="BM8_SelectZBM.BM8_ZBMSumOption">[5]!BM8_SelectZBM.BM8_ZBMSumOption</definedName>
    <definedName name="C_列标识">[3]F03基础数据!$H$5:$DL$5</definedName>
    <definedName name="CZ">4</definedName>
    <definedName name="d">#N/A</definedName>
    <definedName name="da">#N/A</definedName>
    <definedName name="dadaf">#N/A</definedName>
    <definedName name="dads">#N/A</definedName>
    <definedName name="daggaga">#N/A</definedName>
    <definedName name="dasadfw">#N/A</definedName>
    <definedName name="dasdfasd">#N/A</definedName>
    <definedName name="dasfaxc">#N/A</definedName>
    <definedName name="dasfqw">#N/A</definedName>
    <definedName name="Database" hidden="1">#REF!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Q">嘉鱼县</definedName>
    <definedName name="drafd">#N/A</definedName>
    <definedName name="DS">2</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ds">#N/A</definedName>
    <definedName name="dsagagw">#N/A</definedName>
    <definedName name="dsagas">#N/A</definedName>
    <definedName name="dsagasfwq">#N/A</definedName>
    <definedName name="dsagfw">#N/A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ef" hidden="1">#REF!</definedName>
    <definedName name="f">#N/A</definedName>
    <definedName name="fdsafdsafdsa">#N/A</definedName>
    <definedName name="fdsafdsafdsfdsa">#N/A</definedName>
    <definedName name="fdsafdsfdsafdsa">#N/A</definedName>
    <definedName name="fdsfdsafdcdx">#N/A</definedName>
    <definedName name="fdsfdsafdfdsa">#N/A</definedName>
    <definedName name="ff">#REF!</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RC">[6]Main!$C$9</definedName>
    <definedName name="fsa">#N/A</definedName>
    <definedName name="fsafffdsfdsa">#N/A</definedName>
    <definedName name="fsafsdfdsa">#N/A</definedName>
    <definedName name="g">#N/A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GK">1715060000</definedName>
    <definedName name="GS">1</definedName>
    <definedName name="h">#N/A</definedName>
    <definedName name="hdfgh">#N/A</definedName>
    <definedName name="HG">3</definedName>
    <definedName name="hgfh">#N/A</definedName>
    <definedName name="hgj">#N/A</definedName>
    <definedName name="hhfk">#N/A</definedName>
    <definedName name="hj">#N/A</definedName>
    <definedName name="hjhgj">#N/A</definedName>
    <definedName name="hjk">#N/A</definedName>
    <definedName name="hjkjhl">#N/A</definedName>
    <definedName name="hjkl">#N/A</definedName>
    <definedName name="hkjfgkjhkhj">#N/A</definedName>
    <definedName name="hostfee">'[4]Financ. Overview'!$H$12</definedName>
    <definedName name="hraiu_bottom">'[4]Financ. Overview'!#REF!</definedName>
    <definedName name="hvac">'[4]Financ. Overview'!#REF!</definedName>
    <definedName name="HWSheet">1</definedName>
    <definedName name="i">#N/A</definedName>
    <definedName name="j">#N/A</definedName>
    <definedName name="JC_DS">3</definedName>
    <definedName name="JC_QX">4</definedName>
    <definedName name="JC_SS">2</definedName>
    <definedName name="JC_XZ">5</definedName>
    <definedName name="JC_ZY">1</definedName>
    <definedName name="jdfajsfdj">#N/A</definedName>
    <definedName name="jdjfadsjf">#N/A</definedName>
    <definedName name="JEDW">单位:万元</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l">#N/A</definedName>
    <definedName name="lkghjk">#N/A</definedName>
    <definedName name="lkjhh">#N/A</definedName>
    <definedName name="luil">#N/A</definedName>
    <definedName name="Module.Prix_SMC">[7]!Module.Prix_SMC</definedName>
    <definedName name="OS">[8]Open!#REF!</definedName>
    <definedName name="pr_toolbox">[4]Toolbox!$A$3:$I$80</definedName>
    <definedName name="print">#N/A</definedName>
    <definedName name="_xlnm.Print_Area" hidden="1">#N/A</definedName>
    <definedName name="_xlnm.Print_Titles" hidden="1">#N/A</definedName>
    <definedName name="Prix_SMC">[7]!Prix_SMC</definedName>
    <definedName name="QT">5</definedName>
    <definedName name="RQ">20181116</definedName>
    <definedName name="s_c_list">[9]Toolbox!$A$7:$H$969</definedName>
    <definedName name="saagasf">#N/A</definedName>
    <definedName name="sadfaffdas">#N/A</definedName>
    <definedName name="sadfas">#N/A</definedName>
    <definedName name="sadfasdf">#N/A</definedName>
    <definedName name="sadfasfw">#N/A</definedName>
    <definedName name="sadffdag">#N/A</definedName>
    <definedName name="sadfx">#N/A</definedName>
    <definedName name="sadgafasdd">#N/A</definedName>
    <definedName name="sadgafasfd">#N/A</definedName>
    <definedName name="sadgafsdwa">#N/A</definedName>
    <definedName name="sadgasdf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CG">'[10]G.1R-Shou COP Gf'!#REF!</definedName>
    <definedName name="sdafg">#N/A</definedName>
    <definedName name="sdasqw">#N/A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fw">#N/A</definedName>
    <definedName name="sdfwsa">#N/A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lfee">'[4]Financ. Overview'!$H$13</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gd">#N/A</definedName>
    <definedName name="solar_ratio">'[11]POWER ASSUMPTIONS'!$H$7</definedName>
    <definedName name="ss7fee">'[4]Financ. Overview'!$H$18</definedName>
    <definedName name="ssfafag">#N/A</definedName>
    <definedName name="subsfee">'[4]Financ. Overview'!$H$14</definedName>
    <definedName name="toolbox">[12]Toolbox!$C$5:$T$1578</definedName>
    <definedName name="TQ">20171130</definedName>
    <definedName name="try">#N/A</definedName>
    <definedName name="TTQ">20161130</definedName>
    <definedName name="uyi">#N/A</definedName>
    <definedName name="V5.1Fee">'[4]Financ. Overview'!$H$15</definedName>
    <definedName name="xx">#REF!</definedName>
    <definedName name="yuefen">#REF!</definedName>
    <definedName name="Z32_Cost_red">'[4]Financ. Overview'!#REF!</definedName>
    <definedName name="报市局预算">[7]!报市局预算</definedName>
    <definedName name="比对">[3]Q01地区变动情况表!$R1=[3]Q01地区变动情况表!$E1</definedName>
    <definedName name="补助表">#REF!</definedName>
    <definedName name="残疾人两项补贴人均补助">[3]F02标准!$D$81</definedName>
    <definedName name="差额拨款单位财政补助职业年金">[3]F02标准!$D$23</definedName>
    <definedName name="城乡居民基本医疗保险人均经费">[3]F02标准!$D$86:$D$87</definedName>
    <definedName name="城乡居民社会养老保险16_59岁人均补助">[3]F02标准!$D$78</definedName>
    <definedName name="城乡居民社会养老保险60岁及以上人均补助">[3]F02标准!$D$79</definedName>
    <definedName name="城乡医疗救助人均经费">[3]F02标准!$D$90</definedName>
    <definedName name="城镇保障性住房人均经费">[3]F02标准!$D$101</definedName>
    <definedName name="城镇最低保障人均补助">[3]F02标准!$D$72:$D$73</definedName>
    <definedName name="赤字县图">#REF!</definedName>
    <definedName name="初中贫困寄宿生生活补助">[3]F02标准!$D$56</definedName>
    <definedName name="初中义务教育生均经费">[3]F02标准!$D$48:$D$50</definedName>
    <definedName name="村级补助人均经费">[3]F02标准!$D$97:$D$98</definedName>
    <definedName name="大学生村官村均补助标准">[3]F02标准!$D$39</definedName>
    <definedName name="地区">[3]F01困难程度系数!$A1</definedName>
    <definedName name="地区名称" localSheetId="3">[20]封面!$B$2:$B$6</definedName>
    <definedName name="饿">#REF!</definedName>
    <definedName name="凤飞飞" hidden="1">#REF!</definedName>
    <definedName name="扶贫开发人均经费">[3]F02标准!$D$38</definedName>
    <definedName name="工作">#REF!</definedName>
    <definedName name="公用">#REF!</definedName>
    <definedName name="孤儿生活保障人均经费">[3]F02标准!$D$83</definedName>
    <definedName name="汇率">#REF!</definedName>
    <definedName name="基本">#REF!</definedName>
    <definedName name="基本公共卫生服务人均经费">[3]F02标准!$D$88</definedName>
    <definedName name="基层医疗卫生机构补偿人均经费">[3]F02标准!$D$89</definedName>
    <definedName name="基础工业">#REF!</definedName>
    <definedName name="基林">#REF!</definedName>
    <definedName name="计划生育类人均经费">[3]F02标准!$D$92</definedName>
    <definedName name="经">[13]咸宁市专款对帐单!$A$3:$E$53</definedName>
    <definedName name="经营承包">#REF!</definedName>
    <definedName name="科目决算项目">[14]咸宁市专款对帐单!$A$3:$E$53</definedName>
    <definedName name="楞次定律">#REF!</definedName>
    <definedName name="离休人员经费">[3]F02标准!$D$14</definedName>
    <definedName name="立">#N/A</definedName>
    <definedName name="免除普通高中建档立卡等家庭经济困难学生学杂费生均经费">[3]F02标准!$D$62:$D$64</definedName>
    <definedName name="目标示范区">[15]咸宁市专款对帐单!$A$3:$E$53</definedName>
    <definedName name="目目目止">[16]!BM8_SelectZBM.BM8_ZBMChangeKMM</definedName>
    <definedName name="年龄层次人数占比16_59岁">[3]F02标准!$D$106</definedName>
    <definedName name="年龄层次人数占比60岁及以上">[3]F02标准!$D$107</definedName>
    <definedName name="农村危房改造人均经费">[3]F02标准!$D$102</definedName>
    <definedName name="农村义务教育薄弱学校改造生均经费">[3]F02标准!$D$52</definedName>
    <definedName name="农村义务教育学生营养改善生均经费">[3]F02标准!$D$58</definedName>
    <definedName name="农村中小学校舍维修改造生均经费">[3]F02标准!$D$53</definedName>
    <definedName name="农村最低保障人均补助">[3]F02标准!$D$75:$D$76</definedName>
    <definedName name="普通高中学生助学金生均经费">[3]F02标准!$D$57</definedName>
    <definedName name="欠妥">#REF!</definedName>
    <definedName name="日期">[17]基础编码!$I$2:$I$4</definedName>
    <definedName name="山东各县">#REF!</definedName>
    <definedName name="上工">#REF!</definedName>
    <definedName name="上级补助">#REF!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特殊教育生均经费">[3]F02标准!$D$51</definedName>
    <definedName name="退休人员经费">[3]F02标准!$D$15</definedName>
    <definedName name="完善人民警察工资待遇">[3]F02标准!$D$24</definedName>
    <definedName name="文化支出人均经费">[3]F02标准!$D$65</definedName>
    <definedName name="乡镇岗位补贴">[3]F02标准!$D$21</definedName>
    <definedName name="项目明细">#REF!</definedName>
    <definedName name="小学贫困寄宿生生活补助">[3]F02标准!$D$55</definedName>
    <definedName name="小学义务教育生均经费">[3]F02标准!$D$44:$D$46</definedName>
    <definedName name="性别">[18]基础编码!$H$2:$H$3</definedName>
    <definedName name="学前教育生均经费">[3]F02标准!$D$41</definedName>
    <definedName name="要不是表">#REF!</definedName>
    <definedName name="优抚对象抚恤经费与义务兵优待金人均经费">[3]F02标准!$D$70</definedName>
    <definedName name="在职工资附加支出比例">[3]F02标准!$D$19</definedName>
    <definedName name="在职国标工资_公检法">[3]F02标准!$D$7</definedName>
    <definedName name="在职国标工资_行政">[3]F02标准!$D$6</definedName>
    <definedName name="在职国标工资_其他">[3]F02标准!$D$8</definedName>
    <definedName name="在职教职工类型">[19]基础编码!$J$2:$J$4</definedName>
    <definedName name="在职年终奖金_公检法">[3]F02标准!$D$11</definedName>
    <definedName name="在职年终奖金_行政">[3]F02标准!$D$10</definedName>
    <definedName name="在职年终奖金_其他">[3]F02标准!$D$12</definedName>
    <definedName name="在职人员职业年金">[3]F02标准!$D$22</definedName>
    <definedName name="职级并行制度">[3]F02标准!$D$20</definedName>
    <definedName name="中职困难学生补助生均经费">[3]F02标准!$D$59:$D$60</definedName>
    <definedName name="专项目">#REF!</definedName>
    <definedName name="专项转移支付">#REF!</definedName>
    <definedName name="DQ" localSheetId="3">嘉鱼县</definedName>
    <definedName name="ef" localSheetId="3" hidden="1">#REF!</definedName>
    <definedName name="ff" localSheetId="3">#REF!</definedName>
    <definedName name="JEDW" localSheetId="3">单位:万元</definedName>
    <definedName name="_xlnm.Print_Titles" localSheetId="3">一般公共预算基本支出表!$1:$3</definedName>
    <definedName name="赤字县图" localSheetId="3">#REF!</definedName>
    <definedName name="饿" localSheetId="3">#REF!</definedName>
    <definedName name="凤飞飞" localSheetId="3" hidden="1">#REF!</definedName>
    <definedName name="山东各县" localSheetId="3">#REF!</definedName>
    <definedName name="_213798a4142447cd958c7346eb6ca3ca" comment="SSRRANGE" hidden="1">#REF!</definedName>
    <definedName name="_359fde6b46194d52bfe08e5fa3cddf0c" comment="SSRRANGE" hidden="1">#REF!</definedName>
    <definedName name="_5c5d0b69d08f4480b3b93430d753d27e" comment="SSRRANGE" hidden="1">#REF!</definedName>
    <definedName name="_7f958a64720a45f8bdc84c5547b897c2" comment="SSRRANGE" hidden="1">#REF!</definedName>
    <definedName name="_9330c69998e744bc94694aa4ac2ea03d" comment="SSRRANGE" hidden="1">#REF!</definedName>
    <definedName name="_b6c98ed08a8e4b1b9a2926b9eb930089" comment="SSRRANGE" hidden="1">#REF!</definedName>
    <definedName name="_fe3a9a6916f04d4f928cf867f604b999" comment="SSRRANGE" hidden="1">#REF!</definedName>
    <definedName name="_fee556dff53e48f1b26c83ed530de01c" comment="SSRRANGE" hidden="1">#REF!</definedName>
    <definedName name="_xlnm.Print_Titles" localSheetId="5">一般及专项分明细!$1:$3</definedName>
    <definedName name="_1s1_" localSheetId="16">#REF!</definedName>
    <definedName name="_2s1_" localSheetId="16">#REF!</definedName>
    <definedName name="aa" localSheetId="16">#REF!</definedName>
    <definedName name="as" localSheetId="16">#REF!</definedName>
    <definedName name="BM8_SelectZBM.BM8_ZBMChangeKMM" localSheetId="16">[21]!BM8_SelectZBM.BM8_ZBMChangeKMM</definedName>
    <definedName name="BM8_SelectZBM.BM8_ZBMminusOption" localSheetId="16">[21]!BM8_SelectZBM.BM8_ZBMminusOption</definedName>
    <definedName name="BM8_SelectZBM.BM8_ZBMSumOption" localSheetId="16">[21]!BM8_SelectZBM.BM8_ZBMSumOption</definedName>
    <definedName name="Database" localSheetId="16" hidden="1">#REF!</definedName>
    <definedName name="Module.Prix_SMC" localSheetId="16">[8]!Module.Prix_SMC</definedName>
    <definedName name="OS" localSheetId="16">[9]Open!#REF!</definedName>
    <definedName name="Prix_SMC" localSheetId="16">[8]!Prix_SMC</definedName>
    <definedName name="s_c_list" localSheetId="16">[10]Toolbox!$A$7:$H$969</definedName>
    <definedName name="SCG" localSheetId="16">'[22]G.1R-Shou COP Gf'!#REF!</definedName>
    <definedName name="solar_ratio" localSheetId="16">'[12]POWER ASSUMPTIONS'!$H$7</definedName>
    <definedName name="toolbox" localSheetId="16">[23]Toolbox!$C$5:$T$1578</definedName>
    <definedName name="xx" localSheetId="16">#REF!</definedName>
    <definedName name="yuefen" localSheetId="16">#REF!</definedName>
    <definedName name="报市局预算" localSheetId="16">[8]!报市局预算</definedName>
    <definedName name="补助表" localSheetId="16">#REF!</definedName>
    <definedName name="地区名称" localSheetId="16">[24]封面!$B$2:$B$6</definedName>
    <definedName name="工作" localSheetId="16">#REF!</definedName>
    <definedName name="公用" localSheetId="16">#REF!</definedName>
    <definedName name="汇率" localSheetId="16">#REF!</definedName>
    <definedName name="基本" localSheetId="16">#REF!</definedName>
    <definedName name="基础工业" localSheetId="16">#REF!</definedName>
    <definedName name="基林" localSheetId="16">#REF!</definedName>
    <definedName name="经" localSheetId="16">[25]咸宁市专款对帐单!$A$3:$E$53</definedName>
    <definedName name="经营承包" localSheetId="16">#REF!</definedName>
    <definedName name="科目决算项目" localSheetId="16">[26]咸宁市专款对帐单!$A$3:$E$53</definedName>
    <definedName name="楞次定律" localSheetId="16">#REF!</definedName>
    <definedName name="目标示范区" localSheetId="16">[27]咸宁市专款对帐单!$A$3:$E$53</definedName>
    <definedName name="目目目止" localSheetId="16">[28]!BM8_SelectZBM.BM8_ZBMChangeKMM</definedName>
    <definedName name="欠妥" localSheetId="16">#REF!</definedName>
    <definedName name="日期" localSheetId="16">[29]基础编码!$I$2:$I$4</definedName>
    <definedName name="上工" localSheetId="16">#REF!</definedName>
    <definedName name="上级补助" localSheetId="16">#REF!</definedName>
    <definedName name="生产列1" localSheetId="16">#REF!</definedName>
    <definedName name="生产列11" localSheetId="16">#REF!</definedName>
    <definedName name="生产列15" localSheetId="16">#REF!</definedName>
    <definedName name="生产列16" localSheetId="16">#REF!</definedName>
    <definedName name="生产列17" localSheetId="16">#REF!</definedName>
    <definedName name="生产列19" localSheetId="16">#REF!</definedName>
    <definedName name="生产列2" localSheetId="16">#REF!</definedName>
    <definedName name="生产列20" localSheetId="16">#REF!</definedName>
    <definedName name="生产列3" localSheetId="16">#REF!</definedName>
    <definedName name="生产列4" localSheetId="16">#REF!</definedName>
    <definedName name="生产列5" localSheetId="16">#REF!</definedName>
    <definedName name="生产列6" localSheetId="16">#REF!</definedName>
    <definedName name="生产列7" localSheetId="16">#REF!</definedName>
    <definedName name="生产列8" localSheetId="16">#REF!</definedName>
    <definedName name="生产列9" localSheetId="16">#REF!</definedName>
    <definedName name="生产期" localSheetId="16">#REF!</definedName>
    <definedName name="生产期1" localSheetId="16">#REF!</definedName>
    <definedName name="生产期11" localSheetId="16">#REF!</definedName>
    <definedName name="生产期15" localSheetId="16">#REF!</definedName>
    <definedName name="生产期16" localSheetId="16">#REF!</definedName>
    <definedName name="生产期17" localSheetId="16">#REF!</definedName>
    <definedName name="生产期19" localSheetId="16">#REF!</definedName>
    <definedName name="生产期2" localSheetId="16">#REF!</definedName>
    <definedName name="生产期20" localSheetId="16">#REF!</definedName>
    <definedName name="生产期3" localSheetId="16">#REF!</definedName>
    <definedName name="生产期4" localSheetId="16">#REF!</definedName>
    <definedName name="生产期5" localSheetId="16">#REF!</definedName>
    <definedName name="生产期6" localSheetId="16">#REF!</definedName>
    <definedName name="生产期7" localSheetId="16">#REF!</definedName>
    <definedName name="生产期8" localSheetId="16">#REF!</definedName>
    <definedName name="生产期9" localSheetId="16">#REF!</definedName>
    <definedName name="项目明细" localSheetId="16">#REF!</definedName>
    <definedName name="性别" localSheetId="16">[30]基础编码!$H$2:$H$3</definedName>
    <definedName name="要不是表" localSheetId="16">#REF!</definedName>
    <definedName name="专项目" localSheetId="16">#REF!</definedName>
    <definedName name="专项转移支付" localSheetId="16">#REF!</definedName>
    <definedName name="DQ" localSheetId="16">嘉鱼县</definedName>
    <definedName name="JEDW" localSheetId="16">单位:万元</definedName>
    <definedName name="_1s1_" localSheetId="17">#REF!</definedName>
    <definedName name="_2s1_" localSheetId="17">#REF!</definedName>
    <definedName name="aa" localSheetId="17">#REF!</definedName>
    <definedName name="as" localSheetId="17">#REF!</definedName>
    <definedName name="BM8_SelectZBM.BM8_ZBMChangeKMM" localSheetId="17">[21]!BM8_SelectZBM.BM8_ZBMChangeKMM</definedName>
    <definedName name="BM8_SelectZBM.BM8_ZBMminusOption" localSheetId="17">[21]!BM8_SelectZBM.BM8_ZBMminusOption</definedName>
    <definedName name="BM8_SelectZBM.BM8_ZBMSumOption" localSheetId="17">[21]!BM8_SelectZBM.BM8_ZBMSumOption</definedName>
    <definedName name="Database" localSheetId="17" hidden="1">#REF!</definedName>
    <definedName name="Module.Prix_SMC" localSheetId="17">[8]!Module.Prix_SMC</definedName>
    <definedName name="OS" localSheetId="17">[9]Open!#REF!</definedName>
    <definedName name="Prix_SMC" localSheetId="17">[8]!Prix_SMC</definedName>
    <definedName name="s_c_list" localSheetId="17">[10]Toolbox!$A$7:$H$969</definedName>
    <definedName name="SCG" localSheetId="17">'[22]G.1R-Shou COP Gf'!#REF!</definedName>
    <definedName name="solar_ratio" localSheetId="17">'[12]POWER ASSUMPTIONS'!$H$7</definedName>
    <definedName name="toolbox" localSheetId="17">[23]Toolbox!$C$5:$T$1578</definedName>
    <definedName name="xx" localSheetId="17">#REF!</definedName>
    <definedName name="yuefen" localSheetId="17">#REF!</definedName>
    <definedName name="报市局预算" localSheetId="17">[8]!报市局预算</definedName>
    <definedName name="补助表" localSheetId="17">#REF!</definedName>
    <definedName name="地区名称" localSheetId="17">[24]封面!$B$2:$B$6</definedName>
    <definedName name="工作" localSheetId="17">#REF!</definedName>
    <definedName name="公用" localSheetId="17">#REF!</definedName>
    <definedName name="汇率" localSheetId="17">#REF!</definedName>
    <definedName name="基本" localSheetId="17">#REF!</definedName>
    <definedName name="基础工业" localSheetId="17">#REF!</definedName>
    <definedName name="基林" localSheetId="17">#REF!</definedName>
    <definedName name="经" localSheetId="17">[25]咸宁市专款对帐单!$A$3:$E$53</definedName>
    <definedName name="经营承包" localSheetId="17">#REF!</definedName>
    <definedName name="科目决算项目" localSheetId="17">[26]咸宁市专款对帐单!$A$3:$E$53</definedName>
    <definedName name="楞次定律" localSheetId="17">#REF!</definedName>
    <definedName name="目标示范区" localSheetId="17">[27]咸宁市专款对帐单!$A$3:$E$53</definedName>
    <definedName name="目目目止" localSheetId="17">[28]!BM8_SelectZBM.BM8_ZBMChangeKMM</definedName>
    <definedName name="欠妥" localSheetId="17">#REF!</definedName>
    <definedName name="日期" localSheetId="17">[29]基础编码!$I$2:$I$4</definedName>
    <definedName name="上工" localSheetId="17">#REF!</definedName>
    <definedName name="上级补助" localSheetId="17">#REF!</definedName>
    <definedName name="生产列1" localSheetId="17">#REF!</definedName>
    <definedName name="生产列11" localSheetId="17">#REF!</definedName>
    <definedName name="生产列15" localSheetId="17">#REF!</definedName>
    <definedName name="生产列16" localSheetId="17">#REF!</definedName>
    <definedName name="生产列17" localSheetId="17">#REF!</definedName>
    <definedName name="生产列19" localSheetId="17">#REF!</definedName>
    <definedName name="生产列2" localSheetId="17">#REF!</definedName>
    <definedName name="生产列20" localSheetId="17">#REF!</definedName>
    <definedName name="生产列3" localSheetId="17">#REF!</definedName>
    <definedName name="生产列4" localSheetId="17">#REF!</definedName>
    <definedName name="生产列5" localSheetId="17">#REF!</definedName>
    <definedName name="生产列6" localSheetId="17">#REF!</definedName>
    <definedName name="生产列7" localSheetId="17">#REF!</definedName>
    <definedName name="生产列8" localSheetId="17">#REF!</definedName>
    <definedName name="生产列9" localSheetId="17">#REF!</definedName>
    <definedName name="生产期" localSheetId="17">#REF!</definedName>
    <definedName name="生产期1" localSheetId="17">#REF!</definedName>
    <definedName name="生产期11" localSheetId="17">#REF!</definedName>
    <definedName name="生产期15" localSheetId="17">#REF!</definedName>
    <definedName name="生产期16" localSheetId="17">#REF!</definedName>
    <definedName name="生产期17" localSheetId="17">#REF!</definedName>
    <definedName name="生产期19" localSheetId="17">#REF!</definedName>
    <definedName name="生产期2" localSheetId="17">#REF!</definedName>
    <definedName name="生产期20" localSheetId="17">#REF!</definedName>
    <definedName name="生产期3" localSheetId="17">#REF!</definedName>
    <definedName name="生产期4" localSheetId="17">#REF!</definedName>
    <definedName name="生产期5" localSheetId="17">#REF!</definedName>
    <definedName name="生产期6" localSheetId="17">#REF!</definedName>
    <definedName name="生产期7" localSheetId="17">#REF!</definedName>
    <definedName name="生产期8" localSheetId="17">#REF!</definedName>
    <definedName name="生产期9" localSheetId="17">#REF!</definedName>
    <definedName name="项目明细" localSheetId="17">#REF!</definedName>
    <definedName name="性别" localSheetId="17">[30]基础编码!$H$2:$H$3</definedName>
    <definedName name="要不是表" localSheetId="17">#REF!</definedName>
    <definedName name="专项目" localSheetId="17">#REF!</definedName>
    <definedName name="专项转移支付" localSheetId="17">#REF!</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<sst xmlns="http://schemas.openxmlformats.org/spreadsheetml/2006/main" count="3009" uniqueCount="1746">
  <si>
    <t>表一</t>
  </si>
  <si>
    <t>2023年一般公共预算收入表</t>
  </si>
  <si>
    <t>单位：万元</t>
  </si>
  <si>
    <t>项目</t>
  </si>
  <si>
    <t>上年预算数</t>
  </si>
  <si>
    <t>上年执行数</t>
  </si>
  <si>
    <t>预算数</t>
  </si>
  <si>
    <t>代码</t>
  </si>
  <si>
    <t>名称</t>
  </si>
  <si>
    <t>金额</t>
  </si>
  <si>
    <t>为上年预算数的%</t>
  </si>
  <si>
    <t>为上年执行数的%</t>
  </si>
  <si>
    <t>填报开始</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</si>
  <si>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</si>
  <si>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</si>
  <si>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</si>
  <si>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</si>
  <si>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</si>
  <si>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</si>
  <si>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</si>
  <si>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</si>
  <si>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</si>
  <si>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</si>
  <si>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</si>
  <si>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</si>
  <si>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</si>
  <si>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</si>
  <si>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</si>
  <si>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</si>
  <si>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</si>
  <si>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</si>
  <si>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</si>
  <si>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</si>
  <si>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</si>
  <si>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</si>
  <si>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</si>
  <si>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</si>
  <si>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</si>
  <si>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</si>
  <si>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</si>
  <si>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表三</t>
  </si>
  <si>
    <t>2023年一般公共预算收支平衡表</t>
  </si>
  <si>
    <t>收入</t>
  </si>
  <si>
    <t>支出</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</si>
  <si>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</si>
  <si>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</si>
  <si>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</si>
  <si>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</si>
  <si>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</si>
  <si>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</si>
  <si>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</si>
  <si>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</si>
  <si>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</si>
  <si>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</si>
  <si>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</si>
  <si>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</si>
  <si>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</si>
  <si>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</si>
  <si>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</si>
  <si>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</si>
  <si>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</si>
  <si>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</si>
  <si>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</si>
  <si>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</si>
  <si>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</si>
  <si>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</si>
  <si>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</si>
  <si>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</si>
  <si>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</si>
  <si>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</si>
  <si>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</si>
  <si>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</si>
  <si>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</si>
  <si>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</si>
  <si>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</si>
  <si>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</si>
  <si>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</si>
  <si>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</si>
  <si>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</si>
  <si>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</si>
  <si>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</si>
  <si>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</si>
  <si>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</si>
  <si>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</si>
  <si>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</si>
  <si>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</si>
  <si>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</si>
  <si>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</si>
  <si>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</si>
  <si>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</si>
  <si>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</si>
  <si>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</si>
  <si>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</si>
  <si>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</si>
  <si>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</si>
  <si>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</si>
  <si>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其它退税减税降费转移支付收入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</si>
  <si>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</si>
  <si>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</si>
  <si>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</si>
  <si>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</si>
  <si>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</si>
  <si>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</si>
  <si>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</si>
  <si>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</si>
  <si>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</si>
  <si>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</si>
  <si>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</si>
  <si>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</si>
  <si>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</si>
  <si>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</si>
  <si>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</si>
  <si>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</si>
  <si>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</si>
  <si>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</si>
  <si>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</si>
  <si>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</si>
  <si>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</si>
  <si>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</si>
  <si>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</si>
  <si>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</si>
  <si>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</si>
  <si>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</si>
  <si>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</si>
  <si>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</si>
  <si>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</si>
  <si>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</si>
  <si>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从政府性基金预算调入</t>
  </si>
  <si>
    <t xml:space="preserve">  补助下级支出</t>
  </si>
  <si>
    <t xml:space="preserve">      其中：从抗疫特别国债调入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</si>
  <si>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</si>
  <si>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</si>
  <si>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</si>
  <si>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</si>
  <si>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</si>
  <si>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</si>
  <si>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</si>
  <si>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</si>
  <si>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</si>
  <si>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区域间转移性收入</t>
  </si>
  <si>
    <t xml:space="preserve">  区域间转移性支出</t>
  </si>
  <si>
    <t xml:space="preserve">    接受其他地区援助收入</t>
  </si>
  <si>
    <t xml:space="preserve">    援助其他地区支出</t>
  </si>
  <si>
    <t xml:space="preserve">    生态保护补偿转移性收入</t>
  </si>
  <si>
    <t xml:space="preserve">    生态保护补偿转移性支出</t>
  </si>
  <si>
    <t xml:space="preserve">    土地指标调剂转移性收入</t>
  </si>
  <si>
    <t xml:space="preserve">    土地指标调剂转移性支出</t>
  </si>
  <si>
    <t xml:space="preserve">    其他转移性收入</t>
  </si>
  <si>
    <t xml:space="preserve">    其他转移性支出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</si>
  <si>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</si>
  <si>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</si>
  <si>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</si>
  <si>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</si>
  <si>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</si>
  <si>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</si>
  <si>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收入总计</t>
  </si>
  <si>
    <t>支出总计</t>
  </si>
  <si>
    <t>表二</t>
  </si>
  <si>
    <t>2023年一般公共预算支出表</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</si>
  <si>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</si>
  <si>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</si>
  <si>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</si>
  <si>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</si>
  <si>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</si>
  <si>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</si>
  <si>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</si>
  <si>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</si>
  <si>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</si>
  <si>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</si>
  <si>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</si>
  <si>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</si>
  <si>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</si>
  <si>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</si>
  <si>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</si>
  <si>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</si>
  <si>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</si>
  <si>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</si>
  <si>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</si>
  <si>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</si>
  <si>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</si>
  <si>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</si>
  <si>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</si>
  <si>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</si>
  <si>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</si>
  <si>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</si>
  <si>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</si>
  <si>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</si>
  <si>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</si>
  <si>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</si>
  <si>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</si>
  <si>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</si>
  <si>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</si>
  <si>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</si>
  <si>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</si>
  <si>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</si>
  <si>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</si>
  <si>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</si>
  <si>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</si>
  <si>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</si>
  <si>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</si>
  <si>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</si>
  <si>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</si>
  <si>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</si>
  <si>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</si>
  <si>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</si>
  <si>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</si>
  <si>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</si>
  <si>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</si>
  <si>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</si>
  <si>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</si>
  <si>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</si>
  <si>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</si>
  <si>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</si>
  <si>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</si>
  <si>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</si>
  <si>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</si>
  <si>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</si>
  <si>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</si>
  <si>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</si>
  <si>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</si>
  <si>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</si>
  <si>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</si>
  <si>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</si>
  <si>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</si>
  <si>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</si>
  <si>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</si>
  <si>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</si>
  <si>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</si>
  <si>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</si>
  <si>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</si>
  <si>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</si>
  <si>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</si>
  <si>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</si>
  <si>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</si>
  <si>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</si>
  <si>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</si>
  <si>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</si>
  <si>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</si>
  <si>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</si>
  <si>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</si>
  <si>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</si>
  <si>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</si>
  <si>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</si>
  <si>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</si>
  <si>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</si>
  <si>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</si>
  <si>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</si>
  <si>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</si>
  <si>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</si>
  <si>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</si>
  <si>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</si>
  <si>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</si>
  <si>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</si>
  <si>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</si>
  <si>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</si>
  <si>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</si>
  <si>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</si>
  <si>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</si>
  <si>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</si>
  <si>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</si>
  <si>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</si>
  <si>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</si>
  <si>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</si>
  <si>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</si>
  <si>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</si>
  <si>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</si>
  <si>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</si>
  <si>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</si>
  <si>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</si>
  <si>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</si>
  <si>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</si>
  <si>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</si>
  <si>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</si>
  <si>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</si>
  <si>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</si>
  <si>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</si>
  <si>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</si>
  <si>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</si>
  <si>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</si>
  <si>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</si>
  <si>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</si>
  <si>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</si>
  <si>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</si>
  <si>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</si>
  <si>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</si>
  <si>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</si>
  <si>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</si>
  <si>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</si>
  <si>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</si>
  <si>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</si>
  <si>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</si>
  <si>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</si>
  <si>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</si>
  <si>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军费</t>
  </si>
  <si>
    <t xml:space="preserve">       现役部队</t>
  </si>
  <si>
    <t xml:space="preserve">       预备役部队(新增）</t>
  </si>
  <si>
    <t xml:space="preserve">       其他军费支出(新增）</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</si>
  <si>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</si>
  <si>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</si>
  <si>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</si>
  <si>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</si>
  <si>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</si>
  <si>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</si>
  <si>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</si>
  <si>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</si>
  <si>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</si>
  <si>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</si>
  <si>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</si>
  <si>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</si>
  <si>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</si>
  <si>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</si>
  <si>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</si>
  <si>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</si>
  <si>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</si>
  <si>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</si>
  <si>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</si>
  <si>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</si>
  <si>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</si>
  <si>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</si>
  <si>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</si>
  <si>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</si>
  <si>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</si>
  <si>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</si>
  <si>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</si>
  <si>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</si>
  <si>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</si>
  <si>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</si>
  <si>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</si>
  <si>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</si>
  <si>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</si>
  <si>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</si>
  <si>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</si>
  <si>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</si>
  <si>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</si>
  <si>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</si>
  <si>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</si>
  <si>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</si>
  <si>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</si>
  <si>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</si>
  <si>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</si>
  <si>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</si>
  <si>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</si>
  <si>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</si>
  <si>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</si>
  <si>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</si>
  <si>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</si>
  <si>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</si>
  <si>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</si>
  <si>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</si>
  <si>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</si>
  <si>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</si>
  <si>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</si>
  <si>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</si>
  <si>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</si>
  <si>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</si>
  <si>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</si>
  <si>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</si>
  <si>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</si>
  <si>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</si>
  <si>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</si>
  <si>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</si>
  <si>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</si>
  <si>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</si>
  <si>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</si>
  <si>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</si>
  <si>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</si>
  <si>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</si>
  <si>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</si>
  <si>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</si>
  <si>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</si>
  <si>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</si>
  <si>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</si>
  <si>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</si>
  <si>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</si>
  <si>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</si>
  <si>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</si>
  <si>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</si>
  <si>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</si>
  <si>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</si>
  <si>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</si>
  <si>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</si>
  <si>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</si>
  <si>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</si>
  <si>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</si>
  <si>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</si>
  <si>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</si>
  <si>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</si>
  <si>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</si>
  <si>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</si>
  <si>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</si>
  <si>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</si>
  <si>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</si>
  <si>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</si>
  <si>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</si>
  <si>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</si>
  <si>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</si>
  <si>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</si>
  <si>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</si>
  <si>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</si>
  <si>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</si>
  <si>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</si>
  <si>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</si>
  <si>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</si>
  <si>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</si>
  <si>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</si>
  <si>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</si>
  <si>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</si>
  <si>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</si>
  <si>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</si>
  <si>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</si>
  <si>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</si>
  <si>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</si>
  <si>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</si>
  <si>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</si>
  <si>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</si>
  <si>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</si>
  <si>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</si>
  <si>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</si>
  <si>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</si>
  <si>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</si>
  <si>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</si>
  <si>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</si>
  <si>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</si>
  <si>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</si>
  <si>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</si>
  <si>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</si>
  <si>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</si>
  <si>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</si>
  <si>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</si>
  <si>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</si>
  <si>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</si>
  <si>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</si>
  <si>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</si>
  <si>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</si>
  <si>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</si>
  <si>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</si>
  <si>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</si>
  <si>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</si>
  <si>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</si>
  <si>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</si>
  <si>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</si>
  <si>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</si>
  <si>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</si>
  <si>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</si>
  <si>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</si>
  <si>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</si>
  <si>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</si>
  <si>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</si>
  <si>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</si>
  <si>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</si>
  <si>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</si>
  <si>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</si>
  <si>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</si>
  <si>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</si>
  <si>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</si>
  <si>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</si>
  <si>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</si>
  <si>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</si>
  <si>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</si>
  <si>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</si>
  <si>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</si>
  <si>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</si>
  <si>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</si>
  <si>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</si>
  <si>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</si>
  <si>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</si>
  <si>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</si>
  <si>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</si>
  <si>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</si>
  <si>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</si>
  <si>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</si>
  <si>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</si>
  <si>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</si>
  <si>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</si>
  <si>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</si>
  <si>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</si>
  <si>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</si>
  <si>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</si>
  <si>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</si>
  <si>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</si>
  <si>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</si>
  <si>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</si>
  <si>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</si>
  <si>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</si>
  <si>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</si>
  <si>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</si>
  <si>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</si>
  <si>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</si>
  <si>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</si>
  <si>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</si>
  <si>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</si>
  <si>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</si>
  <si>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</si>
  <si>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</si>
  <si>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</si>
  <si>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</si>
  <si>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</si>
  <si>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</si>
  <si>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</si>
  <si>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</si>
  <si>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</si>
  <si>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</si>
  <si>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</si>
  <si>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</si>
  <si>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</si>
  <si>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</si>
  <si>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</si>
  <si>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</si>
  <si>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</si>
  <si>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</si>
  <si>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</si>
  <si>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</si>
  <si>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</si>
  <si>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</si>
  <si>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</si>
  <si>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</si>
  <si>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</si>
  <si>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</si>
  <si>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</si>
  <si>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</si>
  <si>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</si>
  <si>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</si>
  <si>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</si>
  <si>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</si>
  <si>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</si>
  <si>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</si>
  <si>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</si>
  <si>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</si>
  <si>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</si>
  <si>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</si>
  <si>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</si>
  <si>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</si>
  <si>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</si>
  <si>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</si>
  <si>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</si>
  <si>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</si>
  <si>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</si>
  <si>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</si>
  <si>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</si>
  <si>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</si>
  <si>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</si>
  <si>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</si>
  <si>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</si>
  <si>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</si>
  <si>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</si>
  <si>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</si>
  <si>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</si>
  <si>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</si>
  <si>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</si>
  <si>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</si>
  <si>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</si>
  <si>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</si>
  <si>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</si>
  <si>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</si>
  <si>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</si>
  <si>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</si>
  <si>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</si>
  <si>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</si>
  <si>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</si>
  <si>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</si>
  <si>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</si>
  <si>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</si>
  <si>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</si>
  <si>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</si>
  <si>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</si>
  <si>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</si>
  <si>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</si>
  <si>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</si>
  <si>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</si>
  <si>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</si>
  <si>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</si>
  <si>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</si>
  <si>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</si>
  <si>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</si>
  <si>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</si>
  <si>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</si>
  <si>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</si>
  <si>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</si>
  <si>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</si>
  <si>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</si>
  <si>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</si>
  <si>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</si>
  <si>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</si>
  <si>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</si>
  <si>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</si>
  <si>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</si>
  <si>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</si>
  <si>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</si>
  <si>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</si>
  <si>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</si>
  <si>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</si>
  <si>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</si>
  <si>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</si>
  <si>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</si>
  <si>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</si>
  <si>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</si>
  <si>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</si>
  <si>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</si>
  <si>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</si>
  <si>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</si>
  <si>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</si>
  <si>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</si>
  <si>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</si>
  <si>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</si>
  <si>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</si>
  <si>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</si>
  <si>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</si>
  <si>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</si>
  <si>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</si>
  <si>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</si>
  <si>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</si>
  <si>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</si>
  <si>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</si>
  <si>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</si>
  <si>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</si>
  <si>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</si>
  <si>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</si>
  <si>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</si>
  <si>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</si>
  <si>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</si>
  <si>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</si>
  <si>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</si>
  <si>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</si>
  <si>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</si>
  <si>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</si>
  <si>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</si>
  <si>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</si>
  <si>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</si>
  <si>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</si>
  <si>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</si>
  <si>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</si>
  <si>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</si>
  <si>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</si>
  <si>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</si>
  <si>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</si>
  <si>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</si>
  <si>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</si>
  <si>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</si>
  <si>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</si>
  <si>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</si>
  <si>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</si>
  <si>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</si>
  <si>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</si>
  <si>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</si>
  <si>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</si>
  <si>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</si>
  <si>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</si>
  <si>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</si>
  <si>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</si>
  <si>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</si>
  <si>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</si>
  <si>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</si>
  <si>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</si>
  <si>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</si>
  <si>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</si>
  <si>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</si>
  <si>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</si>
  <si>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</si>
  <si>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</si>
  <si>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</si>
  <si>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</si>
  <si>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</si>
  <si>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</si>
  <si>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</si>
  <si>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</si>
  <si>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</si>
  <si>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</si>
  <si>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</si>
  <si>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</si>
  <si>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</si>
  <si>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</si>
  <si>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</si>
  <si>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</si>
  <si>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</si>
  <si>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</si>
  <si>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</si>
  <si>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</si>
  <si>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</si>
  <si>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</si>
  <si>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</si>
  <si>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</si>
  <si>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</si>
  <si>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</si>
  <si>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</si>
  <si>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</si>
  <si>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</si>
  <si>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</si>
  <si>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</si>
  <si>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</si>
  <si>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</si>
  <si>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</si>
  <si>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</si>
  <si>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</si>
  <si>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</si>
  <si>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</si>
  <si>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</si>
  <si>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</si>
  <si>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</si>
  <si>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</si>
  <si>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</si>
  <si>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</si>
  <si>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</si>
  <si>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</si>
  <si>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</si>
  <si>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</si>
  <si>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</si>
  <si>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</si>
  <si>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</si>
  <si>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</si>
  <si>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</si>
  <si>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</si>
  <si>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</si>
  <si>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</si>
  <si>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</si>
  <si>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</si>
  <si>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</si>
  <si>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</si>
  <si>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</si>
  <si>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</si>
  <si>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</si>
  <si>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</si>
  <si>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</si>
  <si>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</si>
  <si>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</si>
  <si>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</si>
  <si>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</si>
  <si>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</si>
  <si>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</si>
  <si>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</si>
  <si>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</si>
  <si>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</si>
  <si>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</si>
  <si>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</si>
  <si>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</si>
  <si>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</si>
  <si>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</si>
  <si>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</si>
  <si>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</si>
  <si>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</si>
  <si>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</si>
  <si>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</si>
  <si>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</si>
  <si>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</si>
  <si>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</si>
  <si>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</si>
  <si>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</si>
  <si>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</si>
  <si>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</si>
  <si>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</si>
  <si>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</si>
  <si>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</si>
  <si>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</si>
  <si>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</si>
  <si>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</si>
  <si>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</si>
  <si>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</si>
  <si>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</si>
  <si>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</si>
  <si>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</si>
  <si>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</si>
  <si>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</si>
  <si>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</si>
  <si>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</si>
  <si>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</si>
  <si>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</si>
  <si>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</si>
  <si>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</si>
  <si>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</si>
  <si>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</si>
  <si>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</si>
  <si>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</si>
  <si>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</si>
  <si>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</si>
  <si>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</si>
  <si>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</si>
  <si>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</si>
  <si>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</si>
  <si>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</si>
  <si>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</si>
  <si>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</si>
  <si>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</si>
  <si>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</si>
  <si>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</si>
  <si>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</si>
  <si>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</si>
  <si>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</si>
  <si>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</si>
  <si>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</si>
  <si>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</si>
  <si>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</si>
  <si>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</si>
  <si>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</si>
  <si>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</si>
  <si>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</si>
  <si>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</si>
  <si>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</si>
  <si>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</si>
  <si>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</si>
  <si>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</si>
  <si>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</si>
  <si>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</si>
  <si>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</si>
  <si>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</si>
  <si>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</si>
  <si>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</si>
  <si>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</si>
  <si>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</si>
  <si>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</si>
  <si>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</si>
  <si>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</si>
  <si>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</si>
  <si>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</si>
  <si>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</si>
  <si>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</si>
  <si>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</si>
  <si>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</si>
  <si>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</si>
  <si>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</si>
  <si>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</si>
  <si>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</si>
  <si>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</si>
  <si>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</si>
  <si>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</si>
  <si>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</si>
  <si>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</si>
  <si>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</si>
  <si>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</si>
  <si>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</si>
  <si>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</si>
  <si>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</si>
  <si>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</si>
  <si>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</si>
  <si>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</si>
  <si>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</si>
  <si>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</si>
  <si>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</si>
  <si>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</si>
  <si>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</si>
  <si>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</si>
  <si>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</si>
  <si>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</si>
  <si>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</si>
  <si>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</si>
  <si>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</si>
  <si>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</si>
  <si>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</si>
  <si>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</si>
  <si>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</si>
  <si>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</si>
  <si>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</si>
  <si>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</si>
  <si>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</si>
  <si>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</si>
  <si>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</si>
  <si>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</si>
  <si>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</si>
  <si>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</si>
  <si>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</si>
  <si>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</si>
  <si>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</si>
  <si>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</si>
  <si>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</si>
  <si>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</si>
  <si>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</si>
  <si>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</si>
  <si>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</si>
  <si>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</si>
  <si>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</si>
  <si>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</si>
  <si>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</si>
  <si>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</si>
  <si>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</si>
  <si>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</si>
  <si>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</si>
  <si>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</si>
  <si>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</si>
  <si>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</si>
  <si>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</si>
  <si>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</si>
  <si>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</si>
  <si>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</si>
  <si>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</si>
  <si>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</si>
  <si>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</si>
  <si>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</si>
  <si>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</si>
  <si>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</si>
  <si>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</si>
  <si>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</si>
  <si>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</si>
  <si>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</si>
  <si>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</si>
  <si>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</si>
  <si>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</si>
  <si>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</si>
  <si>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</si>
  <si>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</si>
  <si>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</si>
  <si>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</si>
  <si>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</si>
  <si>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</si>
  <si>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</si>
  <si>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</si>
  <si>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</si>
  <si>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</si>
  <si>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</si>
  <si>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</si>
  <si>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</si>
  <si>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</si>
  <si>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</si>
  <si>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</si>
  <si>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</si>
  <si>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</si>
  <si>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</si>
  <si>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</si>
  <si>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</si>
  <si>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</si>
  <si>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</si>
  <si>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</si>
  <si>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</si>
  <si>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</si>
  <si>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</si>
  <si>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</si>
  <si>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</si>
  <si>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</si>
  <si>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</si>
  <si>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</si>
  <si>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</si>
  <si>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</si>
  <si>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</si>
  <si>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</si>
  <si>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</si>
  <si>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</si>
  <si>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</si>
  <si>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</si>
  <si>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</si>
  <si>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</si>
  <si>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</si>
  <si>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</si>
  <si>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</si>
  <si>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</si>
  <si>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</si>
  <si>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</si>
  <si>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</si>
  <si>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</si>
  <si>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</si>
  <si>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</si>
  <si>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</si>
  <si>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</si>
  <si>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</si>
  <si>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</si>
  <si>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</si>
  <si>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</si>
  <si>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</si>
  <si>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</si>
  <si>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</si>
  <si>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</si>
  <si>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</si>
  <si>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</si>
  <si>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</si>
  <si>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</si>
  <si>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</si>
  <si>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</si>
  <si>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</si>
  <si>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</si>
  <si>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</si>
  <si>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</si>
  <si>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</si>
  <si>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</si>
  <si>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</si>
  <si>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</si>
  <si>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</si>
  <si>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</si>
  <si>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</si>
  <si>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</si>
  <si>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</si>
  <si>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</si>
  <si>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</si>
  <si>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</si>
  <si>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</si>
  <si>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</si>
  <si>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</si>
  <si>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</si>
  <si>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</si>
  <si>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</si>
  <si>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</si>
  <si>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</si>
  <si>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</si>
  <si>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</si>
  <si>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</si>
  <si>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</si>
  <si>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</si>
  <si>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</si>
  <si>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</si>
  <si>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</si>
  <si>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</si>
  <si>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</si>
  <si>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</si>
  <si>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</si>
  <si>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</si>
  <si>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</si>
  <si>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</si>
  <si>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</si>
  <si>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</si>
  <si>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</si>
  <si>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</si>
  <si>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</si>
  <si>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</si>
  <si>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</si>
  <si>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</si>
  <si>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</si>
  <si>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</si>
  <si>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</si>
  <si>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</si>
  <si>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</si>
  <si>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</si>
  <si>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</si>
  <si>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</si>
  <si>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</si>
  <si>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</si>
  <si>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</si>
  <si>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</si>
  <si>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</si>
  <si>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</si>
  <si>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</si>
  <si>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</si>
  <si>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</si>
  <si>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</si>
  <si>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</si>
  <si>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</si>
  <si>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</si>
  <si>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</si>
  <si>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</si>
  <si>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</si>
  <si>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</si>
  <si>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</si>
  <si>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</si>
  <si>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</si>
  <si>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</si>
  <si>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</si>
  <si>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</si>
  <si>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</si>
  <si>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</si>
  <si>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</si>
  <si>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</si>
  <si>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</si>
  <si>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</si>
  <si>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</si>
  <si>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</si>
  <si>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</si>
  <si>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</si>
  <si>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</si>
  <si>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</si>
  <si>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</si>
  <si>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</si>
  <si>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</si>
  <si>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</si>
  <si>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</si>
  <si>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</si>
  <si>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</si>
  <si>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</si>
  <si>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</si>
  <si>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</si>
  <si>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</si>
  <si>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</si>
  <si>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</si>
  <si>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</si>
  <si>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</si>
  <si>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</si>
  <si>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</si>
  <si>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</si>
  <si>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</si>
  <si>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</si>
  <si>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</si>
  <si>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</si>
  <si>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</si>
  <si>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</si>
  <si>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</si>
  <si>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</si>
  <si>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</si>
  <si>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</si>
  <si>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</si>
  <si>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</si>
  <si>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</si>
  <si>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</si>
  <si>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</si>
  <si>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</si>
  <si>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</si>
  <si>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</si>
  <si>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</si>
  <si>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</si>
  <si>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</si>
  <si>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</si>
  <si>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</si>
  <si>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</si>
  <si>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</si>
  <si>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</si>
  <si>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</si>
  <si>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</si>
  <si>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</si>
  <si>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</si>
  <si>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</si>
  <si>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</si>
  <si>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</si>
  <si>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</si>
  <si>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</si>
  <si>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</si>
  <si>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</si>
  <si>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</si>
  <si>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</si>
  <si>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</si>
  <si>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</si>
  <si>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</si>
  <si>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</si>
  <si>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</si>
  <si>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</si>
  <si>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</si>
  <si>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</si>
  <si>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</si>
  <si>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</si>
  <si>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</si>
  <si>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</si>
  <si>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</si>
  <si>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</si>
  <si>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</si>
  <si>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</si>
  <si>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</si>
  <si>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</si>
  <si>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预备费</t>
  </si>
  <si>
    <t>其他支出</t>
  </si>
  <si>
    <t xml:space="preserve">    年初预留</t>
  </si>
  <si>
    <t xml:space="preserve">      年初预留</t>
  </si>
  <si>
    <t xml:space="preserve">      其他支出</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</si>
  <si>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</si>
  <si>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</si>
  <si>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</si>
  <si>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</si>
  <si>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</si>
  <si>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</si>
  <si>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</si>
  <si>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</si>
  <si>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支出合计</t>
  </si>
  <si>
    <t>2023年一般公共本级预算基本支出(经济分类)</t>
  </si>
  <si>
    <t>备注</t>
  </si>
  <si>
    <t>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</si>
  <si>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</si>
  <si>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</si>
  <si>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</si>
  <si>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</si>
  <si>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</si>
  <si>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</si>
  <si>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</si>
  <si>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</si>
  <si>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</si>
  <si>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</si>
  <si>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</si>
  <si>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</si>
  <si>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</si>
  <si>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</si>
  <si>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</si>
  <si>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对事业单位经常性补助</t>
  </si>
  <si>
    <t xml:space="preserve">  工资福利支出</t>
  </si>
  <si>
    <t xml:space="preserve">  商品和服务支出</t>
  </si>
  <si>
    <t>对个人和家庭的补助</t>
  </si>
  <si>
    <t xml:space="preserve">  社会福利和救助</t>
  </si>
  <si>
    <t xml:space="preserve">  离退休费</t>
  </si>
  <si>
    <t xml:space="preserve">  其他对个人和家庭补助</t>
  </si>
  <si>
    <t>2023年一般及专项债券使用明细表</t>
  </si>
  <si>
    <t>金额单位：万元</t>
  </si>
  <si>
    <t>序号</t>
  </si>
  <si>
    <t xml:space="preserve">单     位 </t>
  </si>
  <si>
    <t xml:space="preserve">项目名称 </t>
  </si>
  <si>
    <t>发行金额</t>
  </si>
  <si>
    <t>使用金额</t>
  </si>
  <si>
    <t>未使用金额</t>
  </si>
  <si>
    <t>使用率</t>
  </si>
  <si>
    <t>总   计</t>
  </si>
  <si>
    <t>一般转移支付小计</t>
  </si>
  <si>
    <t>公安局</t>
  </si>
  <si>
    <t>嘉鱼县“雪亮工程”建设项目</t>
  </si>
  <si>
    <t>嘉鱼县公安局执法办案“三中心一平台”改造建设项目</t>
  </si>
  <si>
    <t>交通局</t>
  </si>
  <si>
    <t>武赤线嘉鱼县官桥至石埠塘段改扩建工程</t>
  </si>
  <si>
    <t>嘉鱼县原S102四邑至花园海桥路段大修</t>
  </si>
  <si>
    <t>陆八舒线建设项目</t>
  </si>
  <si>
    <t>住建局</t>
  </si>
  <si>
    <t>嘉鱼县城市基础设施建设一期EPC项目(嘉鱼大道、园区四路、三湖连江大道等)</t>
  </si>
  <si>
    <t>诗经文旅小镇配套市政道路建设（一期）</t>
  </si>
  <si>
    <t>官桥政府</t>
  </si>
  <si>
    <t>官桥镇园区四路10KV线路建设工程项目</t>
  </si>
  <si>
    <t>武汉东湖学院片区10千伏供电工程</t>
  </si>
  <si>
    <t>开发区</t>
  </si>
  <si>
    <t>嘉鱼县经济开发区园区电力提档升级工程项目</t>
  </si>
  <si>
    <t>专项转移支付小计</t>
  </si>
  <si>
    <t>城发投公司</t>
  </si>
  <si>
    <t>嘉鱼县全域生活垃圾无害化处理项目</t>
  </si>
  <si>
    <r>
      <rPr>
        <sz val="10"/>
        <rFont val="Arial"/>
        <charset val="134"/>
      </rPr>
      <t>2</t>
    </r>
    <r>
      <rPr>
        <sz val="10"/>
        <rFont val="宋体"/>
        <charset val="134"/>
      </rPr>
      <t>月</t>
    </r>
    <r>
      <rPr>
        <sz val="10"/>
        <rFont val="Arial"/>
        <charset val="134"/>
      </rPr>
      <t>21</t>
    </r>
    <r>
      <rPr>
        <sz val="10"/>
        <rFont val="宋体"/>
        <charset val="134"/>
      </rPr>
      <t>日发行</t>
    </r>
  </si>
  <si>
    <t>嘉鱼县城市更新项目</t>
  </si>
  <si>
    <t>城投公司</t>
  </si>
  <si>
    <t>嘉鱼县智慧停车场及配套道路建设项目</t>
  </si>
  <si>
    <t>教育局</t>
  </si>
  <si>
    <t>嘉鱼县中等职业技术学校改扩建（一期）项目</t>
  </si>
  <si>
    <t>水利和湖泊局</t>
  </si>
  <si>
    <t>嘉鱼县三河（马鞍河、余码河、幸福河）连通（一期）工程项目</t>
  </si>
  <si>
    <t>表七之一</t>
  </si>
  <si>
    <t>2023年省对下一般公共预算转移支付预算表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</si>
  <si>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</si>
  <si>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</si>
  <si>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</si>
  <si>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</si>
  <si>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</si>
  <si>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</si>
  <si>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</si>
  <si>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</si>
  <si>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</si>
  <si>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</si>
  <si>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</si>
  <si>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</si>
  <si>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</si>
  <si>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</si>
  <si>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</si>
  <si>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巩固脱贫攻坚成果衔接乡村振兴转移支付收入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</si>
  <si>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</si>
  <si>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</si>
  <si>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</si>
  <si>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</si>
  <si>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</si>
  <si>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</si>
  <si>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</si>
  <si>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</si>
  <si>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</si>
  <si>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</si>
  <si>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</si>
  <si>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</si>
  <si>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</si>
  <si>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</si>
  <si>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</si>
  <si>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</si>
  <si>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</si>
  <si>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</si>
  <si>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</si>
  <si>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</si>
  <si>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</si>
  <si>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增值税留抵退税转移支付收入</t>
  </si>
  <si>
    <t>其它退税减税降费转移支付收入</t>
  </si>
  <si>
    <t>补充县区财力转移支付收入</t>
  </si>
  <si>
    <t>其他一般性转移支付收入</t>
  </si>
  <si>
    <t>表七之二</t>
  </si>
  <si>
    <t>专项转移支付</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</si>
  <si>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</si>
  <si>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</si>
  <si>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</si>
  <si>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</si>
  <si>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</si>
  <si>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</si>
  <si>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</si>
  <si>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</si>
  <si>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</si>
  <si>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</si>
  <si>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</si>
  <si>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</si>
  <si>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</si>
  <si>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</si>
  <si>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</si>
  <si>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</si>
  <si>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</si>
  <si>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</si>
  <si>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</si>
  <si>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</si>
  <si>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表九</t>
  </si>
  <si>
    <t>2023年政府性基金预算收支表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</si>
  <si>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</si>
  <si>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</si>
  <si>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</si>
  <si>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</si>
  <si>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</si>
  <si>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</si>
  <si>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</si>
  <si>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</si>
  <si>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</si>
  <si>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</si>
  <si>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</si>
  <si>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</si>
  <si>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</si>
  <si>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</si>
  <si>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</si>
  <si>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</si>
  <si>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</si>
  <si>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</si>
  <si>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</si>
  <si>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</si>
  <si>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</si>
  <si>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</si>
  <si>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</si>
  <si>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</si>
  <si>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</si>
  <si>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</si>
  <si>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</si>
  <si>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</si>
  <si>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</si>
  <si>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</si>
  <si>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</si>
  <si>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</si>
  <si>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</si>
  <si>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</si>
  <si>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</si>
  <si>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</si>
  <si>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</si>
  <si>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</si>
  <si>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</si>
  <si>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</si>
  <si>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</si>
  <si>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</si>
  <si>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</si>
  <si>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</si>
  <si>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</si>
  <si>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</si>
  <si>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</si>
  <si>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</si>
  <si>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</si>
  <si>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</si>
  <si>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</si>
  <si>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</si>
  <si>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</si>
  <si>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 xml:space="preserve">  海南省高等级公路车辆通行附加费专项债务对应项目专项收入</t>
  </si>
  <si>
    <t>三、节能环保支出</t>
  </si>
  <si>
    <t xml:space="preserve">  国家电影事业发展专项资金专项债务对应项目专项收入</t>
  </si>
  <si>
    <t xml:space="preserve">    可再生能源电价附加收入安排的支出</t>
  </si>
  <si>
    <t xml:space="preserve">  国有土地使用权出让金专项债务对应项目专项收入</t>
  </si>
  <si>
    <t xml:space="preserve">      风力发电补助</t>
  </si>
  <si>
    <t xml:space="preserve">    土地储备专项债务对应项目专项收入</t>
  </si>
  <si>
    <t xml:space="preserve">      太阳能发电补助</t>
  </si>
  <si>
    <t xml:space="preserve">    棚户区改造专项债券对应项目专项收入</t>
  </si>
  <si>
    <t xml:space="preserve">      生物质能发电补助</t>
  </si>
  <si>
    <t xml:space="preserve">    其他国有土地使用权出让金专项债务对应项目专项收入</t>
  </si>
  <si>
    <t xml:space="preserve">      其他可再生能源电价附加收入安排的支出</t>
  </si>
  <si>
    <t xml:space="preserve">  农业土地开发资金专项债务对应项目专项收入</t>
  </si>
  <si>
    <t xml:space="preserve">    废弃电器电子产品处理基金支出</t>
  </si>
  <si>
    <t xml:space="preserve">  大中型水库库区基金专项债务对应项目专项收入</t>
  </si>
  <si>
    <t xml:space="preserve">      回收处理费用补贴</t>
  </si>
  <si>
    <t xml:space="preserve">  城市基础设施配套费专项债务对应项目专项收入</t>
  </si>
  <si>
    <t xml:space="preserve">      信息系统建设</t>
  </si>
  <si>
    <t xml:space="preserve">  小型水库移民扶助基金专项债务对应项目专项收入</t>
  </si>
  <si>
    <t xml:space="preserve">      基金征管经费</t>
  </si>
  <si>
    <t xml:space="preserve">  国家重大水利工程建设基金专项债务对应项目专项收入</t>
  </si>
  <si>
    <t xml:space="preserve">      其他废弃电器电子产品处理基金支出</t>
  </si>
  <si>
    <t xml:space="preserve">  车辆通行费专项债务对应项目专项收入</t>
  </si>
  <si>
    <t>四、城乡社区支出</t>
  </si>
  <si>
    <t xml:space="preserve">    政府收费公路专项债务对应项目专项收入</t>
  </si>
  <si>
    <t xml:space="preserve">    国有土地使用权出让收入安排的支出</t>
  </si>
  <si>
    <t xml:space="preserve">    其他车辆通行费专项债务对应项目专项收入</t>
  </si>
  <si>
    <t xml:space="preserve">      征地和拆迁补偿支出</t>
  </si>
  <si>
    <t xml:space="preserve">  污水处理费专项债务对应项目专项收入</t>
  </si>
  <si>
    <t xml:space="preserve">      土地开发支出</t>
  </si>
  <si>
    <t xml:space="preserve">  其他政府性基金专项债务对应项目专项收入</t>
  </si>
  <si>
    <t xml:space="preserve">      城市建设支出</t>
  </si>
  <si>
    <t xml:space="preserve">    其他地方自行试点项目收益专项债务对应项目专项收入</t>
  </si>
  <si>
    <t xml:space="preserve">      农村基础设施建设支出</t>
  </si>
  <si>
    <t xml:space="preserve">    其他政府性基金专项债务对应项目专项收入</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</si>
  <si>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</si>
  <si>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</si>
  <si>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</si>
  <si>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</si>
  <si>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</si>
  <si>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</si>
  <si>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农业生产发展支出</t>
  </si>
  <si>
    <t>农村社会事业支出</t>
  </si>
  <si>
    <t>农业农村生态环境支出</t>
  </si>
  <si>
    <t>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</si>
  <si>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</si>
  <si>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</si>
  <si>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</si>
  <si>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</si>
  <si>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</si>
  <si>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</si>
  <si>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</si>
  <si>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</si>
  <si>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</si>
  <si>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</si>
  <si>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</si>
  <si>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</si>
  <si>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</si>
  <si>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</si>
  <si>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</si>
  <si>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</si>
  <si>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</si>
  <si>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</si>
  <si>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</si>
  <si>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</si>
  <si>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</si>
  <si>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</si>
  <si>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</si>
  <si>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</si>
  <si>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</si>
  <si>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</si>
  <si>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</si>
  <si>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</si>
  <si>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</si>
  <si>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</si>
  <si>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</si>
  <si>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</si>
  <si>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</si>
  <si>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</si>
  <si>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</si>
  <si>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</si>
  <si>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</si>
  <si>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</si>
  <si>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</si>
  <si>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</si>
  <si>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</si>
  <si>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</si>
  <si>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</si>
  <si>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</si>
  <si>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</si>
  <si>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</si>
  <si>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</si>
  <si>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</si>
  <si>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</si>
  <si>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</si>
  <si>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</si>
  <si>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</si>
  <si>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</si>
  <si>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</si>
  <si>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</si>
  <si>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</si>
  <si>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</si>
  <si>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</si>
  <si>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</si>
  <si>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</si>
  <si>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</si>
  <si>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</si>
  <si>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</si>
  <si>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</si>
  <si>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</si>
  <si>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</si>
  <si>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</si>
  <si>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</si>
  <si>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</si>
  <si>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</si>
  <si>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</si>
  <si>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</si>
  <si>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</si>
  <si>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</si>
  <si>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</si>
  <si>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</si>
  <si>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</si>
  <si>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</si>
  <si>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</si>
  <si>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</si>
  <si>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</si>
  <si>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</si>
  <si>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</si>
  <si>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</si>
  <si>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</si>
  <si>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</si>
  <si>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</si>
  <si>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</si>
  <si>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</si>
  <si>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</si>
  <si>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</si>
  <si>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</si>
  <si>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</si>
  <si>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</si>
  <si>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</si>
  <si>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</si>
  <si>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</si>
  <si>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</si>
  <si>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</si>
  <si>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</si>
  <si>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</si>
  <si>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</si>
  <si>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</si>
  <si>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</si>
  <si>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</si>
  <si>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</si>
  <si>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</si>
  <si>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</si>
  <si>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</si>
  <si>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</si>
  <si>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</si>
  <si>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</si>
  <si>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</si>
  <si>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</si>
  <si>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</si>
  <si>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</si>
  <si>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</si>
  <si>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</si>
  <si>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</si>
  <si>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</si>
  <si>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</si>
  <si>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</si>
  <si>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</si>
  <si>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</si>
  <si>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</si>
  <si>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</si>
  <si>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</si>
  <si>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</si>
  <si>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</si>
  <si>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</si>
  <si>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</si>
  <si>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</si>
  <si>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</si>
  <si>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</si>
  <si>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</si>
  <si>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</si>
  <si>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</si>
  <si>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</si>
  <si>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</si>
  <si>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</si>
  <si>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</si>
  <si>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</si>
  <si>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</si>
  <si>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</si>
  <si>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</si>
  <si>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</si>
  <si>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</si>
  <si>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</si>
  <si>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</si>
  <si>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</si>
  <si>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</si>
  <si>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</si>
  <si>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</si>
  <si>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</si>
  <si>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</si>
  <si>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</si>
  <si>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</si>
  <si>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</si>
  <si>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</si>
  <si>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</si>
  <si>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</si>
  <si>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</si>
  <si>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</si>
  <si>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 xml:space="preserve">  年终结余（转）</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</si>
  <si>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</si>
  <si>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</si>
  <si>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</si>
  <si>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</si>
  <si>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</si>
  <si>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表十</t>
  </si>
  <si>
    <t>2023年政府性基金预算支出资金来源表</t>
  </si>
  <si>
    <t>当年预算收入安排</t>
  </si>
  <si>
    <t>转移支付收入安排</t>
  </si>
  <si>
    <t>上年结余</t>
  </si>
  <si>
    <t>调入资金</t>
  </si>
  <si>
    <t>政府债务资金</t>
  </si>
  <si>
    <t>其他资金</t>
  </si>
  <si>
    <t xml:space="preserve">    污水处理费安排的支出</t>
  </si>
  <si>
    <t>2023年政府性基金转移支付表</t>
  </si>
  <si>
    <t>表十二</t>
  </si>
  <si>
    <t>2023年国有资本经营预算收入表</t>
  </si>
  <si>
    <t>科目编码</t>
  </si>
  <si>
    <t>科目名称/企业</t>
  </si>
  <si>
    <t>2022年执行数</t>
  </si>
  <si>
    <t>2023年预算数</t>
  </si>
  <si>
    <t>预算数为执行数的%</t>
  </si>
  <si>
    <t>小计</t>
  </si>
  <si>
    <t>省本级</t>
  </si>
  <si>
    <t>地市级及以下</t>
  </si>
  <si>
    <t>栏次</t>
  </si>
  <si>
    <t>1</t>
  </si>
  <si>
    <t>2</t>
  </si>
  <si>
    <t>3</t>
  </si>
  <si>
    <t>4</t>
  </si>
  <si>
    <t>5</t>
  </si>
  <si>
    <t>6</t>
  </si>
  <si>
    <t>7</t>
  </si>
  <si>
    <t>一、利润收入</t>
  </si>
  <si>
    <t>电力企业利润收入</t>
  </si>
  <si>
    <t>运输企业利润收入</t>
  </si>
  <si>
    <t>投资服务企业利润收入</t>
  </si>
  <si>
    <t>纺织轻工企业利润收入</t>
  </si>
  <si>
    <t>贸易企业利润收入</t>
  </si>
  <si>
    <t>建筑施工企业利润收入</t>
  </si>
  <si>
    <t>房地产企业利润收入</t>
  </si>
  <si>
    <t>农林牧渔企业利润收入</t>
  </si>
  <si>
    <t>教育文化广播企业利润收入</t>
  </si>
  <si>
    <t>科学研究企业利润收入</t>
  </si>
  <si>
    <t>机关社团所属企业利润收入</t>
  </si>
  <si>
    <t>金融企业利润收入</t>
  </si>
  <si>
    <t>其他国有资本经营预算企业利润收入</t>
  </si>
  <si>
    <t>二、股利、股息收入</t>
  </si>
  <si>
    <t>国有控股公司股利、股息收入</t>
  </si>
  <si>
    <t>国有参股公司股利、股息收入</t>
  </si>
  <si>
    <t>金融企业股利、股息收入</t>
  </si>
  <si>
    <t>其他国有资本经营预算企业股利、股息收入</t>
  </si>
  <si>
    <t>三、产权转让收入</t>
  </si>
  <si>
    <t>国有股权、股份转让收入</t>
  </si>
  <si>
    <t>国有独资企业产权转让收入</t>
  </si>
  <si>
    <t>金融企业产权转让收入</t>
  </si>
  <si>
    <t>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</si>
  <si>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</si>
  <si>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</si>
  <si>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</si>
  <si>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</si>
  <si>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五、其他国有资本经营收入</t>
  </si>
  <si>
    <t>国有资本经营预算转移支付收入</t>
  </si>
  <si>
    <t>国有资本经营预算上解收入</t>
  </si>
  <si>
    <t>国有资本经营预算上年结余收入</t>
  </si>
  <si>
    <t xml:space="preserve">表十一 </t>
  </si>
  <si>
    <t>2023年国有资本经营预算收支表</t>
  </si>
  <si>
    <t>收          入</t>
  </si>
  <si>
    <t>支          出</t>
  </si>
  <si>
    <t>项        目</t>
  </si>
  <si>
    <t>行次</t>
  </si>
  <si>
    <t>执行数</t>
  </si>
  <si>
    <t>一、解决历史遗留问题及改革成本支出</t>
  </si>
  <si>
    <t>11</t>
  </si>
  <si>
    <t>二、国有企业资本金注入</t>
  </si>
  <si>
    <t>12</t>
  </si>
  <si>
    <t>三、国有企业政策性补贴</t>
  </si>
  <si>
    <t>13</t>
  </si>
  <si>
    <t>四、其他国有资本经营预算支出</t>
  </si>
  <si>
    <t>14</t>
  </si>
  <si>
    <t>五、其他国有资本经营预算收入</t>
  </si>
  <si>
    <t>本年收入合计</t>
  </si>
  <si>
    <t>本年支出合计</t>
  </si>
  <si>
    <t>15</t>
  </si>
  <si>
    <t>国有资本经营预算转移支付支出</t>
  </si>
  <si>
    <t>16</t>
  </si>
  <si>
    <t>8</t>
  </si>
  <si>
    <t>国有资本经营预算上解支出</t>
  </si>
  <si>
    <t>17</t>
  </si>
  <si>
    <t>9</t>
  </si>
  <si>
    <t>国有资本经营预算调出资金</t>
  </si>
  <si>
    <t>18</t>
  </si>
  <si>
    <t>国有资本经营预算年终结余</t>
  </si>
  <si>
    <t>19</t>
  </si>
  <si>
    <t>收 入 总 计</t>
  </si>
  <si>
    <t>10</t>
  </si>
  <si>
    <t>支 出 总 计</t>
  </si>
  <si>
    <t>20</t>
  </si>
  <si>
    <t>表十三</t>
  </si>
  <si>
    <t>2023年国有资本经营预算支出表</t>
  </si>
  <si>
    <t>科目名称</t>
  </si>
  <si>
    <t>资本性支出</t>
  </si>
  <si>
    <t>费用性支出</t>
  </si>
  <si>
    <t xml:space="preserve">  社会保障和就业支出</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</si>
  <si>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</si>
  <si>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</si>
  <si>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</si>
  <si>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</si>
  <si>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</si>
  <si>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</si>
  <si>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</si>
  <si>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</si>
  <si>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</si>
  <si>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</si>
  <si>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</si>
  <si>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</si>
  <si>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</si>
  <si>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</si>
  <si>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</si>
  <si>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</si>
  <si>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</si>
  <si>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</si>
  <si>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</si>
  <si>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</si>
  <si>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</si>
  <si>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</si>
  <si>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</si>
  <si>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</si>
  <si>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</si>
  <si>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</si>
  <si>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</si>
  <si>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2023年国有资本经营预算转移支付表</t>
  </si>
  <si>
    <t>社保基金预算2022年执行和2023年预算草案收入表</t>
  </si>
  <si>
    <t>收      入</t>
  </si>
  <si>
    <t>项    目</t>
  </si>
  <si>
    <t>比上年执行+-%</t>
  </si>
  <si>
    <t>城乡居民养老保险</t>
  </si>
  <si>
    <t>保险费收入</t>
  </si>
  <si>
    <t>利息收入</t>
  </si>
  <si>
    <t>财政补贴收入</t>
  </si>
  <si>
    <t>转移收入及其他收入</t>
  </si>
  <si>
    <t>委托投资收益</t>
  </si>
  <si>
    <t>机关事业养老保险</t>
  </si>
  <si>
    <t xml:space="preserve">  社保基金当年总收入</t>
  </si>
  <si>
    <t>社保基金预算2022年执行和2023年预算草案支出表</t>
  </si>
  <si>
    <t>支      出</t>
  </si>
  <si>
    <t>社会保险待遇支出</t>
  </si>
  <si>
    <t>上解上级支出</t>
  </si>
  <si>
    <t>转移支出</t>
  </si>
  <si>
    <t xml:space="preserve">  社保基金当年总支出</t>
  </si>
  <si>
    <t>DEBT_T_XXGK_YBYE</t>
  </si>
  <si>
    <t xml:space="preserve"> AND T.AD_CODE_GK=421221 AND T.SET_YEAR_GK=2023</t>
  </si>
  <si>
    <t>AD_CODE_GK#421221</t>
  </si>
  <si>
    <t>AD_CODE#421221</t>
  </si>
  <si>
    <t>SET_YEAR_GK#2023</t>
  </si>
  <si>
    <t>AD_NAME#421221 嘉鱼县</t>
  </si>
  <si>
    <t>SET_YEAR#2022</t>
  </si>
  <si>
    <t>XM_TYPE#</t>
  </si>
  <si>
    <t>XM_NAME#</t>
  </si>
  <si>
    <t>YS_AMT#</t>
  </si>
  <si>
    <t>ZX_AMT#</t>
  </si>
  <si>
    <t>ROW_NUM#</t>
  </si>
  <si>
    <t>421221 嘉鱼县2022年地方政府一般债务余额情况表</t>
  </si>
  <si>
    <t>单位：亿元</t>
  </si>
  <si>
    <t>VALID#</t>
  </si>
  <si>
    <t>YBYE_Y2</t>
  </si>
  <si>
    <t>一、2023年地方政府一般债务余额限额</t>
  </si>
  <si>
    <t>YBYE_Y1</t>
  </si>
  <si>
    <t>FXYB_Y1</t>
  </si>
  <si>
    <t>FXYB_Y1_WZ</t>
  </si>
  <si>
    <t>FXYB_Y1_ZQ</t>
  </si>
  <si>
    <t>YBHB_Y1</t>
  </si>
  <si>
    <t>YBYEYS_Y1</t>
  </si>
  <si>
    <t>CZCZ</t>
  </si>
  <si>
    <t>YBXE</t>
  </si>
  <si>
    <t>DEBT_T_XXGK_ZXYE</t>
  </si>
  <si>
    <t>421221 嘉鱼县2022年地方政府专项债务余额情况表</t>
  </si>
  <si>
    <t>ZXXE</t>
  </si>
  <si>
    <t>一、2023年末地方政府专项债务余额限额</t>
  </si>
  <si>
    <t>DEBT_T_XXGK_FX_HBFXYS</t>
  </si>
  <si>
    <t>AD_BDQ#</t>
  </si>
  <si>
    <t>AD_BJ#</t>
  </si>
  <si>
    <t>421221 嘉鱼县地方政府债券发行及还本付息情况表</t>
  </si>
  <si>
    <t>公式</t>
  </si>
  <si>
    <t>本地区</t>
  </si>
  <si>
    <t>本级</t>
  </si>
  <si>
    <t>YBHB</t>
  </si>
  <si>
    <t>一、2023年还本预算数</t>
  </si>
  <si>
    <t>L=M+O</t>
  </si>
  <si>
    <t>YBHB_YS</t>
  </si>
  <si>
    <t>（一）一般债券</t>
  </si>
  <si>
    <t>M</t>
  </si>
  <si>
    <t>YBHB_YS_ZRZ</t>
  </si>
  <si>
    <t xml:space="preserve">   其中：再融资</t>
  </si>
  <si>
    <t>YBHB_YS_CZZJ</t>
  </si>
  <si>
    <t xml:space="preserve">      财政预算安排 </t>
  </si>
  <si>
    <t>N</t>
  </si>
  <si>
    <t>ZXHB_YS</t>
  </si>
  <si>
    <t>（二）专项债券</t>
  </si>
  <si>
    <t>O</t>
  </si>
  <si>
    <t>ZXHB_YS_ZRZ</t>
  </si>
  <si>
    <t>ZXHB_YS_CZZJ</t>
  </si>
  <si>
    <t xml:space="preserve">      财政预算安排</t>
  </si>
  <si>
    <t>P</t>
  </si>
  <si>
    <t>FX_YS</t>
  </si>
  <si>
    <t>二、2023年付息预算数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</si>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</sst>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 numFmtId="179" formatCode="0.0_);[Red]\(0.0\)"/>
    <numFmt numFmtId="180" formatCode="0.00_);[Red]\(0.00\)"/>
  </numFmts>
  <fonts count="60">
    <font>
      <sz val="12"/>
      <name val="宋体"/>
      <charset val="134"/>
    </font>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22"/>
      <color indexed="8"/>
      <name val="方正小标宋简体"/>
      <charset val="134"/>
    </font>
    <font>
      <sz val="10"/>
      <color indexed="8"/>
      <name val="宋体"/>
      <charset val="134"/>
    </font>
    <font>
      <sz val="11"/>
      <color indexed="8"/>
      <name val="宋体"/>
      <charset val="134"/>
    </font>
    <font>
      <sz val="12"/>
      <color indexed="8"/>
      <name val="黑体"/>
      <charset val="134"/>
    </font>
    <font>
      <sz val="11"/>
      <color indexed="8"/>
      <name val="宋体"/>
      <charset val="134"/>
      <scheme val="minor"/>
    </font>
    <font>
      <b/>
      <sz val="11"/>
      <name val="宋体"/>
      <charset val="134"/>
      <scheme val="minor"/>
    </font>
    <font>
      <sz val="11"/>
      <name val="宋体"/>
      <charset val="134"/>
      <scheme val="minor"/>
    </font>
    <font>
      <b/>
      <sz val="16"/>
      <name val="黑体"/>
      <charset val="134"/>
    </font>
    <font>
      <sz val="12"/>
      <name val="黑体"/>
      <charset val="134"/>
    </font>
    <font>
      <b/>
      <sz val="18"/>
      <name val="黑体"/>
      <charset val="134"/>
    </font>
    <font>
      <b/>
      <sz val="11"/>
      <color rgb="FF000000"/>
      <name val="宋体"/>
      <charset val="134"/>
      <scheme val="minor"/>
    </font>
    <font>
      <sz val="11"/>
      <color rgb="FF000000"/>
      <name val="宋体"/>
      <charset val="134"/>
      <scheme val="minor"/>
    </font>
    <font>
      <sz val="10"/>
      <name val="Times New Roman"/>
      <charset val="134"/>
    </font>
    <font>
      <b/>
      <sz val="12"/>
      <color rgb="FF000000"/>
      <name val="宋体"/>
      <charset val="134"/>
      <scheme val="minor"/>
    </font>
    <font>
      <b/>
      <sz val="10"/>
      <name val="Times New Roman"/>
      <charset val="134"/>
    </font>
    <font>
      <sz val="11"/>
      <name val="宋体"/>
      <charset val="134"/>
    </font>
    <font>
      <b/>
      <sz val="11"/>
      <name val="宋体"/>
      <charset val="134"/>
    </font>
    <font>
      <b/>
      <sz val="14"/>
      <name val="黑体"/>
      <charset val="134"/>
    </font>
    <font>
      <b/>
      <sz val="11"/>
      <color rgb="FF000000"/>
      <name val="宋体"/>
      <charset val="134"/>
    </font>
    <font>
      <sz val="10"/>
      <color rgb="FF000000"/>
      <name val="Times New Roman"/>
      <charset val="134"/>
    </font>
    <font>
      <sz val="11"/>
      <color theme="1"/>
      <name val="宋体"/>
      <charset val="134"/>
      <scheme val="minor"/>
    </font>
    <font>
      <sz val="12"/>
      <color theme="1"/>
      <name val="黑体"/>
      <charset val="134"/>
    </font>
    <font>
      <b/>
      <sz val="16"/>
      <color theme="1"/>
      <name val="黑体"/>
      <charset val="134"/>
    </font>
    <font>
      <b/>
      <sz val="18"/>
      <color theme="1"/>
      <name val="黑体"/>
      <charset val="134"/>
    </font>
    <font>
      <b/>
      <sz val="11"/>
      <color theme="1"/>
      <name val="宋体"/>
      <charset val="134"/>
      <scheme val="minor"/>
    </font>
    <font>
      <sz val="9"/>
      <color theme="1"/>
      <name val="宋体"/>
      <charset val="134"/>
      <scheme val="minor"/>
    </font>
    <font>
      <b/>
      <sz val="11"/>
      <color theme="1"/>
      <name val="宋体"/>
      <charset val="134"/>
    </font>
    <font>
      <sz val="9"/>
      <name val="宋体"/>
      <charset val="134"/>
      <scheme val="minor"/>
    </font>
    <font>
      <sz val="11"/>
      <color rgb="FFFF0000"/>
      <name val="宋体"/>
      <charset val="134"/>
      <scheme val="minor"/>
    </font>
    <font>
      <sz val="10"/>
      <name val="宋体"/>
      <charset val="134"/>
      <scheme val="minor"/>
    </font>
    <font>
      <sz val="10"/>
      <name val="Arial"/>
      <charset val="134"/>
    </font>
    <font>
      <b/>
      <sz val="22"/>
      <name val="宋体"/>
      <charset val="134"/>
    </font>
    <font>
      <sz val="10"/>
      <name val="宋体"/>
      <charset val="134"/>
    </font>
    <font>
      <sz val="11"/>
      <color rgb="FF000000"/>
      <name val="宋体"/>
      <charset val="134"/>
    </font>
    <font>
      <sz val="9"/>
      <name val="宋体"/>
      <charset val="134"/>
    </font>
    <font>
      <b/>
      <sz val="18"/>
      <name val="宋体"/>
      <charset val="134"/>
    </font>
    <font>
      <b/>
      <sz val="9"/>
      <name val="宋体"/>
      <charset val="134"/>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Times New Roman"/>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5"/>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36">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medium">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000000"/>
      </bottom>
      <diagonal/>
    </border>
    <border>
      <left style="thin">
        <color rgb="FF80808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6" borderId="28" applyNumberFormat="0" applyFont="0" applyAlignment="0" applyProtection="0">
      <alignment vertical="center"/>
    </xf>
    <xf numFmtId="0" fontId="3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9" applyNumberFormat="0" applyFill="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49" fillId="0" borderId="0" applyNumberFormat="0" applyFill="0" applyBorder="0" applyAlignment="0" applyProtection="0">
      <alignment vertical="center"/>
    </xf>
    <xf numFmtId="0" fontId="50" fillId="7" borderId="31" applyNumberFormat="0" applyAlignment="0" applyProtection="0">
      <alignment vertical="center"/>
    </xf>
    <xf numFmtId="0" fontId="51" fillId="8" borderId="32" applyNumberFormat="0" applyAlignment="0" applyProtection="0">
      <alignment vertical="center"/>
    </xf>
    <xf numFmtId="0" fontId="52" fillId="8" borderId="31" applyNumberFormat="0" applyAlignment="0" applyProtection="0">
      <alignment vertical="center"/>
    </xf>
    <xf numFmtId="0" fontId="53" fillId="9" borderId="33" applyNumberFormat="0" applyAlignment="0" applyProtection="0">
      <alignment vertical="center"/>
    </xf>
    <xf numFmtId="0" fontId="54" fillId="0" borderId="34" applyNumberFormat="0" applyFill="0" applyAlignment="0" applyProtection="0">
      <alignment vertical="center"/>
    </xf>
    <xf numFmtId="0" fontId="30" fillId="0" borderId="35" applyNumberFormat="0" applyFill="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58" fillId="36"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4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59" fillId="0" borderId="0"/>
  </cellStyleXfs>
  <cellXfs count="281">
    <xf numFmtId="0" fontId="0" fillId="0" borderId="0" xfId="0" applyFont="1"/>
    <xf numFmtId="0" fontId="1"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right" vertical="center" wrapText="1"/>
    </xf>
    <xf numFmtId="4" fontId="5" fillId="0" borderId="0" xfId="0" applyNumberFormat="1" applyFont="1" applyFill="1" applyBorder="1" applyAlignment="1">
      <alignment horizontal="righ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4" fontId="5" fillId="0" borderId="5" xfId="0" applyNumberFormat="1" applyFont="1" applyFill="1" applyBorder="1" applyAlignment="1">
      <alignment horizontal="right" vertical="center" wrapText="1"/>
    </xf>
    <xf numFmtId="4" fontId="5" fillId="0" borderId="4" xfId="0" applyNumberFormat="1" applyFont="1" applyFill="1" applyBorder="1" applyAlignment="1">
      <alignment horizontal="righ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8" xfId="0" applyFont="1" applyFill="1" applyBorder="1" applyAlignment="1">
      <alignment vertical="center" wrapText="1"/>
    </xf>
    <xf numFmtId="4" fontId="5" fillId="0" borderId="8" xfId="0" applyNumberFormat="1" applyFont="1" applyFill="1" applyBorder="1" applyAlignment="1">
      <alignment vertical="center" wrapText="1"/>
    </xf>
    <xf numFmtId="4" fontId="5" fillId="0" borderId="4" xfId="0" applyNumberFormat="1" applyFont="1" applyFill="1" applyBorder="1" applyAlignment="1">
      <alignment vertical="center" wrapText="1"/>
    </xf>
    <xf numFmtId="0" fontId="0" fillId="0" borderId="0" xfId="0"/>
    <xf numFmtId="0" fontId="0" fillId="0" borderId="0" xfId="0" applyAlignment="1">
      <alignment vertical="center" wrapText="1"/>
    </xf>
    <xf numFmtId="0" fontId="6" fillId="2" borderId="0" xfId="0" applyNumberFormat="1" applyFont="1" applyFill="1" applyBorder="1" applyAlignment="1" applyProtection="1">
      <alignment horizontal="center" vertical="center"/>
    </xf>
    <xf numFmtId="0" fontId="7" fillId="3"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vertical="center"/>
    </xf>
    <xf numFmtId="0" fontId="8" fillId="3" borderId="9" xfId="0" applyNumberFormat="1" applyFont="1" applyFill="1" applyBorder="1" applyAlignment="1" applyProtection="1">
      <alignment horizontal="right" vertical="center"/>
    </xf>
    <xf numFmtId="0" fontId="9" fillId="0" borderId="10"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center" vertical="center"/>
    </xf>
    <xf numFmtId="0" fontId="10" fillId="3" borderId="1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xf>
    <xf numFmtId="49" fontId="10" fillId="3" borderId="14" xfId="0" applyNumberFormat="1" applyFont="1" applyFill="1" applyBorder="1" applyAlignment="1" applyProtection="1">
      <alignment horizontal="center" vertical="center"/>
    </xf>
    <xf numFmtId="0" fontId="10" fillId="3" borderId="14" xfId="0" applyNumberFormat="1" applyFont="1" applyFill="1" applyBorder="1" applyAlignment="1" applyProtection="1">
      <alignment horizontal="left" vertical="center" wrapText="1"/>
    </xf>
    <xf numFmtId="176" fontId="10" fillId="3" borderId="14" xfId="0" applyNumberFormat="1" applyFont="1" applyFill="1" applyBorder="1" applyAlignment="1" applyProtection="1">
      <alignment horizontal="right" vertical="center"/>
    </xf>
    <xf numFmtId="10" fontId="10" fillId="3" borderId="14" xfId="1" applyNumberFormat="1" applyFont="1" applyFill="1" applyBorder="1" applyAlignment="1" applyProtection="1">
      <alignment horizontal="center" vertical="center"/>
    </xf>
    <xf numFmtId="0" fontId="10" fillId="3" borderId="14" xfId="0" applyNumberFormat="1" applyFont="1" applyFill="1" applyBorder="1" applyAlignment="1" applyProtection="1">
      <alignment horizontal="left" vertical="center" wrapText="1" indent="1"/>
    </xf>
    <xf numFmtId="0" fontId="11" fillId="3" borderId="14" xfId="0" applyFont="1" applyFill="1" applyBorder="1" applyAlignment="1">
      <alignment horizontal="left" vertical="center" wrapText="1"/>
    </xf>
    <xf numFmtId="176" fontId="12" fillId="3" borderId="14" xfId="0" applyNumberFormat="1" applyFont="1" applyFill="1" applyBorder="1" applyAlignment="1">
      <alignment horizontal="right" vertical="center"/>
    </xf>
    <xf numFmtId="0" fontId="7" fillId="3" borderId="0" xfId="0" applyNumberFormat="1" applyFont="1" applyFill="1" applyBorder="1" applyAlignment="1" applyProtection="1">
      <alignment vertical="center"/>
    </xf>
    <xf numFmtId="0" fontId="7" fillId="3" borderId="0" xfId="0" applyNumberFormat="1" applyFont="1" applyFill="1" applyBorder="1" applyAlignment="1" applyProtection="1">
      <alignment horizontal="center" vertical="center"/>
    </xf>
    <xf numFmtId="0" fontId="9" fillId="3" borderId="10" xfId="0" applyNumberFormat="1" applyFont="1" applyFill="1" applyBorder="1" applyAlignment="1" applyProtection="1">
      <alignment horizontal="center" vertical="center"/>
    </xf>
    <xf numFmtId="0" fontId="9" fillId="3" borderId="11" xfId="0" applyNumberFormat="1" applyFont="1" applyFill="1" applyBorder="1" applyAlignment="1" applyProtection="1">
      <alignment horizontal="center" vertical="center"/>
    </xf>
    <xf numFmtId="0" fontId="9" fillId="3" borderId="12" xfId="0" applyNumberFormat="1" applyFont="1" applyFill="1" applyBorder="1" applyAlignment="1" applyProtection="1">
      <alignment vertical="center"/>
    </xf>
    <xf numFmtId="0" fontId="10" fillId="3" borderId="13" xfId="0" applyNumberFormat="1" applyFont="1" applyFill="1" applyBorder="1" applyAlignment="1" applyProtection="1">
      <alignment horizontal="center" vertical="center"/>
    </xf>
    <xf numFmtId="0" fontId="10" fillId="3" borderId="14" xfId="0" applyNumberFormat="1" applyFont="1" applyFill="1" applyBorder="1" applyAlignment="1" applyProtection="1">
      <alignment horizontal="center" vertical="center"/>
    </xf>
    <xf numFmtId="0" fontId="10" fillId="3" borderId="14" xfId="0" applyNumberFormat="1" applyFont="1" applyFill="1" applyBorder="1" applyAlignment="1" applyProtection="1">
      <alignment horizontal="left" vertical="center"/>
    </xf>
    <xf numFmtId="0" fontId="10" fillId="3" borderId="14" xfId="0" applyNumberFormat="1" applyFont="1" applyFill="1" applyBorder="1" applyAlignment="1" applyProtection="1">
      <alignment horizontal="left" vertical="center" indent="1"/>
    </xf>
    <xf numFmtId="176" fontId="10" fillId="3" borderId="14" xfId="0" applyNumberFormat="1" applyFont="1" applyFill="1" applyBorder="1" applyAlignment="1" applyProtection="1">
      <alignment vertical="center"/>
    </xf>
    <xf numFmtId="0" fontId="11" fillId="3" borderId="14" xfId="0" applyFont="1" applyFill="1" applyBorder="1" applyAlignment="1">
      <alignment vertical="center"/>
    </xf>
    <xf numFmtId="0" fontId="0" fillId="0" borderId="0" xfId="0" applyFont="1" applyFill="1" applyAlignment="1"/>
    <xf numFmtId="0" fontId="13" fillId="3" borderId="0" xfId="0" applyFont="1" applyFill="1" applyAlignment="1"/>
    <xf numFmtId="0" fontId="12" fillId="3" borderId="0" xfId="0" applyFont="1" applyFill="1" applyAlignment="1"/>
    <xf numFmtId="0" fontId="14" fillId="4" borderId="0" xfId="0" applyFont="1" applyFill="1" applyAlignment="1"/>
    <xf numFmtId="0" fontId="12" fillId="4" borderId="0" xfId="0" applyFont="1" applyFill="1" applyAlignment="1"/>
    <xf numFmtId="0" fontId="15" fillId="4" borderId="0" xfId="0" applyFont="1" applyFill="1" applyAlignment="1">
      <alignment horizontal="center" vertical="center"/>
    </xf>
    <xf numFmtId="0" fontId="12" fillId="4" borderId="0" xfId="0" applyFont="1" applyFill="1" applyAlignment="1">
      <alignment horizontal="right" vertical="center"/>
    </xf>
    <xf numFmtId="0" fontId="16" fillId="4" borderId="15" xfId="0" applyFont="1" applyFill="1" applyBorder="1" applyAlignment="1">
      <alignment horizontal="center" vertical="center" wrapText="1"/>
    </xf>
    <xf numFmtId="0" fontId="16" fillId="4" borderId="15" xfId="0" applyFont="1" applyFill="1" applyBorder="1" applyAlignment="1">
      <alignment vertical="center"/>
    </xf>
    <xf numFmtId="0" fontId="17" fillId="4" borderId="15" xfId="0" applyFont="1" applyFill="1" applyBorder="1" applyAlignment="1">
      <alignment vertical="center"/>
    </xf>
    <xf numFmtId="177" fontId="18" fillId="5" borderId="15" xfId="0" applyNumberFormat="1" applyFont="1" applyFill="1" applyBorder="1" applyAlignment="1">
      <alignment horizontal="right" vertical="center"/>
    </xf>
    <xf numFmtId="177" fontId="18" fillId="0" borderId="15" xfId="0" applyNumberFormat="1" applyFont="1" applyFill="1" applyBorder="1" applyAlignment="1" applyProtection="1">
      <alignment horizontal="right" vertical="center"/>
      <protection locked="0"/>
    </xf>
    <xf numFmtId="0" fontId="19" fillId="4" borderId="15" xfId="0" applyFont="1" applyFill="1" applyBorder="1" applyAlignment="1">
      <alignment horizontal="center" vertical="center"/>
    </xf>
    <xf numFmtId="177" fontId="20" fillId="5" borderId="15" xfId="0" applyNumberFormat="1" applyFont="1" applyFill="1" applyBorder="1" applyAlignment="1">
      <alignment horizontal="right" vertical="center"/>
    </xf>
    <xf numFmtId="0" fontId="14" fillId="4" borderId="0" xfId="0" applyFont="1" applyFill="1" applyAlignment="1">
      <alignment horizontal="center" vertical="center"/>
    </xf>
    <xf numFmtId="10" fontId="18" fillId="5" borderId="15" xfId="0" applyNumberFormat="1" applyFont="1" applyFill="1" applyBorder="1" applyAlignment="1">
      <alignment horizontal="right" vertical="center"/>
    </xf>
    <xf numFmtId="0" fontId="13" fillId="3" borderId="0" xfId="0" applyFont="1" applyFill="1"/>
    <xf numFmtId="0" fontId="12" fillId="3" borderId="0" xfId="0" applyFont="1" applyFill="1"/>
    <xf numFmtId="0" fontId="14" fillId="4" borderId="0" xfId="0" applyFont="1" applyFill="1"/>
    <xf numFmtId="0" fontId="12" fillId="4" borderId="0" xfId="0" applyFont="1" applyFill="1"/>
    <xf numFmtId="0" fontId="17" fillId="4" borderId="15" xfId="0" applyFont="1" applyFill="1" applyBorder="1" applyAlignment="1">
      <alignment horizontal="center" vertical="center"/>
    </xf>
    <xf numFmtId="0" fontId="16" fillId="4" borderId="15" xfId="0" applyFont="1" applyFill="1" applyBorder="1" applyAlignment="1">
      <alignment horizontal="center" vertical="center"/>
    </xf>
    <xf numFmtId="0" fontId="21" fillId="4" borderId="15" xfId="0" applyFont="1" applyFill="1" applyBorder="1" applyAlignment="1">
      <alignment horizontal="left" vertical="center"/>
    </xf>
    <xf numFmtId="0" fontId="22" fillId="4" borderId="15" xfId="0" applyFont="1" applyFill="1" applyBorder="1" applyAlignment="1">
      <alignment horizontal="left" vertical="center"/>
    </xf>
    <xf numFmtId="177" fontId="18" fillId="0" borderId="15" xfId="0" applyNumberFormat="1" applyFont="1" applyBorder="1" applyAlignment="1" applyProtection="1">
      <alignment horizontal="right" vertical="center"/>
      <protection locked="0"/>
    </xf>
    <xf numFmtId="0" fontId="12" fillId="3" borderId="0" xfId="0" applyFont="1" applyFill="1" applyAlignment="1">
      <alignment wrapText="1"/>
    </xf>
    <xf numFmtId="0" fontId="17" fillId="4" borderId="15" xfId="0" applyFont="1" applyFill="1" applyBorder="1" applyAlignment="1">
      <alignment vertical="center" wrapText="1"/>
    </xf>
    <xf numFmtId="0" fontId="17" fillId="4" borderId="15" xfId="0" applyFont="1" applyFill="1" applyBorder="1" applyAlignment="1">
      <alignment horizontal="center" vertical="center" wrapText="1"/>
    </xf>
    <xf numFmtId="0" fontId="17" fillId="4" borderId="15" xfId="0" applyFont="1" applyFill="1" applyBorder="1" applyAlignment="1">
      <alignment horizontal="left" vertical="center"/>
    </xf>
    <xf numFmtId="0" fontId="11" fillId="3" borderId="0" xfId="0" applyFont="1" applyFill="1"/>
    <xf numFmtId="0" fontId="23" fillId="4" borderId="0" xfId="0" applyFont="1" applyFill="1" applyAlignment="1">
      <alignment horizontal="center" vertical="center"/>
    </xf>
    <xf numFmtId="0" fontId="24" fillId="4" borderId="15" xfId="0" applyFont="1" applyFill="1" applyBorder="1" applyAlignment="1">
      <alignment horizontal="center" vertical="center" wrapText="1"/>
    </xf>
    <xf numFmtId="49" fontId="22" fillId="4" borderId="15" xfId="0" applyNumberFormat="1" applyFont="1" applyFill="1" applyBorder="1" applyAlignment="1">
      <alignment horizontal="left" vertical="center"/>
    </xf>
    <xf numFmtId="177" fontId="25" fillId="5" borderId="15" xfId="0" applyNumberFormat="1" applyFont="1" applyFill="1" applyBorder="1" applyAlignment="1">
      <alignment horizontal="right" vertical="center" wrapText="1"/>
    </xf>
    <xf numFmtId="49" fontId="21" fillId="4" borderId="15" xfId="0" applyNumberFormat="1" applyFont="1" applyFill="1" applyBorder="1" applyAlignment="1">
      <alignment horizontal="left" vertical="center" indent="1"/>
    </xf>
    <xf numFmtId="177" fontId="25" fillId="0" borderId="15" xfId="0" applyNumberFormat="1" applyFont="1" applyBorder="1" applyAlignment="1" applyProtection="1">
      <alignment horizontal="right" vertical="center" wrapText="1"/>
      <protection locked="0"/>
    </xf>
    <xf numFmtId="49" fontId="21" fillId="4" borderId="15" xfId="0" applyNumberFormat="1" applyFont="1" applyFill="1" applyBorder="1" applyAlignment="1">
      <alignment horizontal="left" vertical="center"/>
    </xf>
    <xf numFmtId="0" fontId="16" fillId="4" borderId="16" xfId="0" applyFont="1" applyFill="1" applyBorder="1" applyAlignment="1">
      <alignment horizontal="center" vertical="center"/>
    </xf>
    <xf numFmtId="0" fontId="16" fillId="4" borderId="17" xfId="0" applyFont="1" applyFill="1" applyBorder="1" applyAlignment="1">
      <alignment horizontal="center" vertical="center"/>
    </xf>
    <xf numFmtId="177" fontId="25" fillId="5" borderId="15" xfId="0" applyNumberFormat="1" applyFont="1" applyFill="1" applyBorder="1" applyAlignment="1">
      <alignment horizontal="right" vertical="center"/>
    </xf>
    <xf numFmtId="177" fontId="25" fillId="0" borderId="15" xfId="0" applyNumberFormat="1" applyFont="1" applyBorder="1" applyAlignment="1" applyProtection="1">
      <alignment horizontal="right" vertical="center"/>
      <protection locked="0"/>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24" fillId="4" borderId="15" xfId="0" applyFont="1" applyFill="1" applyBorder="1" applyAlignment="1">
      <alignment horizontal="center" vertical="center"/>
    </xf>
    <xf numFmtId="10" fontId="25" fillId="5" borderId="15" xfId="0" applyNumberFormat="1" applyFont="1" applyFill="1" applyBorder="1" applyAlignment="1">
      <alignment horizontal="right" vertical="center"/>
    </xf>
    <xf numFmtId="0" fontId="12" fillId="3" borderId="0" xfId="0" applyFont="1" applyFill="1" applyAlignment="1">
      <alignment vertical="center"/>
    </xf>
    <xf numFmtId="0" fontId="13" fillId="3" borderId="0" xfId="0" applyFont="1" applyFill="1" applyAlignment="1">
      <alignment vertical="center"/>
    </xf>
    <xf numFmtId="0" fontId="26" fillId="4" borderId="0" xfId="0" applyFont="1" applyFill="1" applyAlignment="1">
      <alignment vertical="center"/>
    </xf>
    <xf numFmtId="0" fontId="27" fillId="4" borderId="0" xfId="0" applyFont="1" applyFill="1" applyAlignment="1">
      <alignment vertical="center"/>
    </xf>
    <xf numFmtId="0" fontId="27" fillId="4" borderId="0" xfId="0" applyFont="1" applyFill="1" applyAlignment="1"/>
    <xf numFmtId="0" fontId="28" fillId="4" borderId="0" xfId="0" applyFont="1" applyFill="1" applyAlignment="1">
      <alignment vertical="center"/>
    </xf>
    <xf numFmtId="0" fontId="29" fillId="4" borderId="0" xfId="0" applyFont="1" applyFill="1" applyAlignment="1">
      <alignment horizontal="center" vertical="center"/>
    </xf>
    <xf numFmtId="0" fontId="26" fillId="4" borderId="15" xfId="0" applyFont="1" applyFill="1" applyBorder="1" applyAlignment="1">
      <alignment horizontal="left" vertical="center"/>
    </xf>
    <xf numFmtId="0" fontId="30" fillId="4" borderId="15" xfId="0" applyFont="1" applyFill="1" applyBorder="1" applyAlignment="1">
      <alignment horizontal="center" vertical="center"/>
    </xf>
    <xf numFmtId="10" fontId="20" fillId="5" borderId="15" xfId="0" applyNumberFormat="1" applyFont="1" applyFill="1" applyBorder="1" applyAlignment="1">
      <alignment horizontal="right" vertical="center"/>
    </xf>
    <xf numFmtId="0" fontId="31" fillId="4" borderId="15" xfId="0" applyFont="1" applyFill="1" applyBorder="1" applyAlignment="1">
      <alignment horizontal="left" vertical="center"/>
    </xf>
    <xf numFmtId="0" fontId="26" fillId="4" borderId="15" xfId="0" applyFont="1" applyFill="1" applyBorder="1" applyAlignment="1">
      <alignment vertical="center"/>
    </xf>
    <xf numFmtId="1" fontId="26" fillId="4" borderId="15" xfId="0" applyNumberFormat="1" applyFont="1" applyFill="1" applyBorder="1" applyAlignment="1">
      <alignment vertical="center"/>
    </xf>
    <xf numFmtId="177" fontId="20" fillId="5" borderId="0" xfId="0" applyNumberFormat="1" applyFont="1" applyFill="1" applyBorder="1" applyAlignment="1">
      <alignment horizontal="right" vertical="center"/>
    </xf>
    <xf numFmtId="177" fontId="20" fillId="5" borderId="20" xfId="0" applyNumberFormat="1" applyFont="1" applyFill="1" applyBorder="1" applyAlignment="1">
      <alignment horizontal="right" vertical="center"/>
    </xf>
    <xf numFmtId="177" fontId="20" fillId="5" borderId="14" xfId="0" applyNumberFormat="1" applyFont="1" applyFill="1" applyBorder="1" applyAlignment="1">
      <alignment horizontal="right" vertical="center"/>
    </xf>
    <xf numFmtId="10" fontId="18" fillId="5" borderId="21" xfId="0" applyNumberFormat="1" applyFont="1" applyFill="1" applyBorder="1" applyAlignment="1">
      <alignment horizontal="right" vertical="center"/>
    </xf>
    <xf numFmtId="177" fontId="18" fillId="0" borderId="22" xfId="0" applyNumberFormat="1" applyFont="1" applyFill="1" applyBorder="1" applyAlignment="1" applyProtection="1">
      <alignment horizontal="right" vertical="center"/>
      <protection locked="0"/>
    </xf>
    <xf numFmtId="0" fontId="12" fillId="3" borderId="0" xfId="0" applyFont="1" applyFill="1" applyAlignment="1">
      <alignment vertical="center" wrapText="1"/>
    </xf>
    <xf numFmtId="0" fontId="11" fillId="3" borderId="0" xfId="0" applyFont="1" applyFill="1" applyAlignment="1">
      <alignment vertical="center"/>
    </xf>
    <xf numFmtId="0" fontId="27" fillId="4" borderId="0" xfId="0" applyFont="1" applyFill="1"/>
    <xf numFmtId="0" fontId="30" fillId="4" borderId="20" xfId="0" applyFont="1" applyFill="1" applyBorder="1" applyAlignment="1">
      <alignment horizontal="center" vertical="center"/>
    </xf>
    <xf numFmtId="0" fontId="30" fillId="4" borderId="15" xfId="0" applyFont="1" applyFill="1" applyBorder="1" applyAlignment="1">
      <alignment horizontal="center" vertical="center" wrapText="1"/>
    </xf>
    <xf numFmtId="0" fontId="30" fillId="4" borderId="15" xfId="0" applyFont="1" applyFill="1" applyBorder="1" applyAlignment="1">
      <alignment vertical="center" wrapText="1"/>
    </xf>
    <xf numFmtId="0" fontId="30" fillId="4" borderId="20" xfId="0" applyFont="1" applyFill="1" applyBorder="1" applyAlignment="1">
      <alignment horizontal="center" vertical="center" wrapText="1"/>
    </xf>
    <xf numFmtId="0" fontId="32" fillId="4" borderId="15" xfId="0" applyFont="1" applyFill="1" applyBorder="1" applyAlignment="1">
      <alignment horizontal="center" vertical="center" wrapText="1"/>
    </xf>
    <xf numFmtId="3" fontId="26" fillId="4" borderId="15" xfId="0" applyNumberFormat="1" applyFont="1" applyFill="1" applyBorder="1" applyAlignment="1">
      <alignment vertical="center"/>
    </xf>
    <xf numFmtId="177" fontId="18" fillId="3" borderId="15" xfId="0" applyNumberFormat="1" applyFont="1" applyFill="1" applyBorder="1" applyAlignment="1" applyProtection="1">
      <alignment horizontal="right" vertical="center"/>
      <protection locked="0"/>
    </xf>
    <xf numFmtId="0" fontId="31" fillId="4" borderId="15" xfId="60" applyFont="1" applyFill="1" applyBorder="1" applyAlignment="1">
      <alignment horizontal="left" vertical="center"/>
    </xf>
    <xf numFmtId="3" fontId="12" fillId="3" borderId="14" xfId="0" applyNumberFormat="1" applyFont="1" applyFill="1" applyBorder="1" applyAlignment="1" applyProtection="1">
      <alignment vertical="center"/>
      <protection locked="0"/>
    </xf>
    <xf numFmtId="3" fontId="26" fillId="4" borderId="15" xfId="0" applyNumberFormat="1" applyFont="1" applyFill="1" applyBorder="1" applyAlignment="1">
      <alignment horizontal="left" vertical="center"/>
    </xf>
    <xf numFmtId="0" fontId="26" fillId="5" borderId="15" xfId="0" applyFont="1" applyFill="1" applyBorder="1" applyAlignment="1">
      <alignment vertical="center"/>
    </xf>
    <xf numFmtId="3" fontId="26" fillId="5" borderId="15" xfId="0" applyNumberFormat="1" applyFont="1" applyFill="1" applyBorder="1" applyAlignment="1">
      <alignment horizontal="left" vertical="center"/>
    </xf>
    <xf numFmtId="3" fontId="26" fillId="5" borderId="15" xfId="0" applyNumberFormat="1" applyFont="1" applyFill="1" applyBorder="1" applyAlignment="1">
      <alignment vertical="center"/>
    </xf>
    <xf numFmtId="0" fontId="26" fillId="4" borderId="0" xfId="0" applyFont="1" applyFill="1" applyAlignment="1">
      <alignment horizontal="right" vertical="center"/>
    </xf>
    <xf numFmtId="0" fontId="30" fillId="4" borderId="23" xfId="0" applyFont="1" applyFill="1" applyBorder="1" applyAlignment="1">
      <alignment horizontal="center" vertical="center"/>
    </xf>
    <xf numFmtId="0" fontId="30" fillId="4" borderId="21" xfId="0" applyFont="1" applyFill="1" applyBorder="1" applyAlignment="1">
      <alignment horizontal="center" vertical="center"/>
    </xf>
    <xf numFmtId="0" fontId="30" fillId="4" borderId="21" xfId="0" applyFont="1" applyFill="1" applyBorder="1" applyAlignment="1">
      <alignment vertical="center" wrapText="1"/>
    </xf>
    <xf numFmtId="0" fontId="26" fillId="4" borderId="15" xfId="0" applyFont="1" applyFill="1" applyBorder="1" applyAlignment="1">
      <alignment vertical="center" wrapText="1"/>
    </xf>
    <xf numFmtId="0" fontId="26" fillId="4" borderId="15" xfId="0" applyFont="1" applyFill="1" applyBorder="1" applyAlignment="1">
      <alignment horizontal="left" vertical="center" indent="3"/>
    </xf>
    <xf numFmtId="177" fontId="18" fillId="5" borderId="15" xfId="0" applyNumberFormat="1" applyFont="1" applyFill="1" applyBorder="1" applyAlignment="1" applyProtection="1">
      <alignment horizontal="right" vertical="center"/>
      <protection locked="0"/>
    </xf>
    <xf numFmtId="0" fontId="31" fillId="4" borderId="15" xfId="59" applyFont="1" applyFill="1" applyBorder="1" applyAlignment="1">
      <alignment horizontal="left" vertical="center"/>
    </xf>
    <xf numFmtId="0" fontId="30" fillId="4" borderId="15" xfId="0" applyFont="1" applyFill="1" applyBorder="1" applyAlignment="1">
      <alignment vertical="center"/>
    </xf>
    <xf numFmtId="0" fontId="14" fillId="3" borderId="0" xfId="0" applyFont="1" applyFill="1" applyAlignment="1">
      <alignment vertical="center"/>
    </xf>
    <xf numFmtId="0" fontId="13" fillId="4" borderId="0" xfId="0" applyFont="1" applyFill="1" applyAlignment="1">
      <alignment vertical="center"/>
    </xf>
    <xf numFmtId="0" fontId="15" fillId="4" borderId="0" xfId="0" applyFont="1" applyFill="1" applyAlignment="1">
      <alignment horizontal="center"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11" fillId="4" borderId="15"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22" xfId="0" applyFont="1" applyFill="1" applyBorder="1" applyAlignment="1">
      <alignment horizontal="center" vertical="center"/>
    </xf>
    <xf numFmtId="0" fontId="11" fillId="4" borderId="22"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2" xfId="0" applyFont="1" applyFill="1" applyBorder="1" applyAlignment="1">
      <alignment horizontal="center" vertical="center"/>
    </xf>
    <xf numFmtId="0" fontId="11" fillId="4" borderId="26" xfId="0" applyFont="1" applyFill="1" applyBorder="1" applyAlignment="1">
      <alignment horizontal="center" vertical="center" wrapText="1"/>
    </xf>
    <xf numFmtId="0" fontId="33" fillId="4" borderId="15" xfId="60" applyFont="1" applyFill="1" applyBorder="1" applyAlignment="1">
      <alignment horizontal="left" vertical="center"/>
    </xf>
    <xf numFmtId="3" fontId="12" fillId="4" borderId="15" xfId="0" applyNumberFormat="1" applyFont="1" applyFill="1" applyBorder="1" applyAlignment="1">
      <alignment vertical="center"/>
    </xf>
    <xf numFmtId="177" fontId="18" fillId="5" borderId="15" xfId="0" applyNumberFormat="1" applyFont="1" applyFill="1" applyBorder="1" applyAlignment="1">
      <alignment horizontal="right" vertical="center" wrapText="1"/>
    </xf>
    <xf numFmtId="3" fontId="12" fillId="4" borderId="15" xfId="0" applyNumberFormat="1" applyFont="1" applyFill="1" applyBorder="1" applyAlignment="1">
      <alignment horizontal="left" vertical="center"/>
    </xf>
    <xf numFmtId="177" fontId="18" fillId="3" borderId="15" xfId="0" applyNumberFormat="1" applyFont="1" applyFill="1" applyBorder="1" applyAlignment="1" applyProtection="1">
      <alignment horizontal="right" vertical="center" wrapText="1"/>
      <protection locked="0"/>
    </xf>
    <xf numFmtId="0" fontId="12" fillId="4" borderId="15" xfId="0" applyFont="1" applyFill="1" applyBorder="1" applyAlignment="1">
      <alignment horizontal="left" vertical="center"/>
    </xf>
    <xf numFmtId="0" fontId="12" fillId="4" borderId="15" xfId="0" applyFont="1" applyFill="1" applyBorder="1" applyAlignment="1">
      <alignment vertical="center" wrapText="1"/>
    </xf>
    <xf numFmtId="0" fontId="33" fillId="4" borderId="15" xfId="59" applyFont="1" applyFill="1" applyBorder="1" applyAlignment="1">
      <alignment horizontal="left" vertical="center"/>
    </xf>
    <xf numFmtId="0" fontId="12" fillId="4" borderId="15" xfId="0" applyFont="1" applyFill="1" applyBorder="1" applyAlignment="1">
      <alignment vertical="center"/>
    </xf>
    <xf numFmtId="0" fontId="11" fillId="4" borderId="20" xfId="0" applyFont="1" applyFill="1" applyBorder="1" applyAlignment="1">
      <alignment horizontal="center" vertical="center"/>
    </xf>
    <xf numFmtId="0" fontId="11" fillId="4" borderId="21" xfId="0" applyFont="1" applyFill="1" applyBorder="1" applyAlignment="1">
      <alignment vertical="center"/>
    </xf>
    <xf numFmtId="177" fontId="20" fillId="5" borderId="15" xfId="0" applyNumberFormat="1" applyFont="1" applyFill="1" applyBorder="1" applyAlignment="1">
      <alignment horizontal="right" vertical="center" wrapText="1"/>
    </xf>
    <xf numFmtId="0" fontId="12" fillId="4" borderId="0" xfId="0" applyFont="1" applyFill="1" applyAlignment="1">
      <alignment horizontal="right" vertical="center" wrapText="1"/>
    </xf>
    <xf numFmtId="0" fontId="0" fillId="0" borderId="0" xfId="57" applyFont="1"/>
    <xf numFmtId="0" fontId="14" fillId="4" borderId="0" xfId="0" applyFont="1" applyFill="1" applyAlignment="1">
      <alignment vertical="center"/>
    </xf>
    <xf numFmtId="0" fontId="13" fillId="4" borderId="0" xfId="0" applyFont="1" applyFill="1" applyAlignment="1">
      <alignment horizontal="center" vertical="center"/>
    </xf>
    <xf numFmtId="0" fontId="11" fillId="4" borderId="19" xfId="0" applyFont="1" applyFill="1" applyBorder="1" applyAlignment="1">
      <alignment horizontal="center" vertical="center"/>
    </xf>
    <xf numFmtId="0" fontId="11" fillId="4" borderId="1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34" fillId="4" borderId="0" xfId="0" applyFont="1" applyFill="1"/>
    <xf numFmtId="0" fontId="11" fillId="4" borderId="0" xfId="0" applyFont="1" applyFill="1" applyAlignment="1">
      <alignment horizontal="center" vertical="center"/>
    </xf>
    <xf numFmtId="0" fontId="12" fillId="4" borderId="0" xfId="0" applyFont="1" applyFill="1" applyAlignment="1">
      <alignment horizontal="center"/>
    </xf>
    <xf numFmtId="0" fontId="0" fillId="4" borderId="0" xfId="57" applyFont="1" applyFill="1" applyAlignment="1">
      <alignment horizontal="center"/>
    </xf>
    <xf numFmtId="1" fontId="12" fillId="4" borderId="15" xfId="57" applyNumberFormat="1" applyFont="1" applyFill="1" applyBorder="1" applyAlignment="1">
      <alignment horizontal="center" vertical="center" wrapText="1"/>
    </xf>
    <xf numFmtId="0" fontId="12" fillId="4" borderId="15" xfId="57" applyFont="1" applyFill="1" applyBorder="1" applyAlignment="1">
      <alignment horizontal="center" vertical="center" wrapText="1"/>
    </xf>
    <xf numFmtId="3" fontId="12" fillId="4" borderId="15" xfId="57" applyNumberFormat="1" applyFont="1" applyFill="1" applyBorder="1" applyAlignment="1">
      <alignment horizontal="center" vertical="center" wrapText="1"/>
    </xf>
    <xf numFmtId="3" fontId="12" fillId="4" borderId="15" xfId="0" applyNumberFormat="1" applyFont="1" applyFill="1" applyBorder="1" applyAlignment="1">
      <alignment horizontal="center" vertical="center" wrapText="1"/>
    </xf>
    <xf numFmtId="1" fontId="12" fillId="4" borderId="15" xfId="0" applyNumberFormat="1" applyFont="1" applyFill="1" applyBorder="1" applyAlignment="1">
      <alignment horizontal="center" vertical="center" wrapText="1"/>
    </xf>
    <xf numFmtId="0" fontId="34" fillId="4" borderId="0" xfId="0" applyFont="1" applyFill="1" applyAlignment="1">
      <alignment horizontal="center"/>
    </xf>
    <xf numFmtId="0" fontId="35" fillId="0" borderId="0" xfId="0" applyFont="1" applyFill="1" applyBorder="1" applyAlignment="1"/>
    <xf numFmtId="0" fontId="36" fillId="0" borderId="0" xfId="0" applyFont="1" applyFill="1" applyBorder="1" applyAlignment="1"/>
    <xf numFmtId="0" fontId="36" fillId="0" borderId="0" xfId="0" applyFont="1" applyFill="1" applyBorder="1" applyAlignment="1">
      <alignment horizontal="center"/>
    </xf>
    <xf numFmtId="0" fontId="36" fillId="0" borderId="0" xfId="0" applyFont="1" applyFill="1" applyBorder="1" applyAlignment="1">
      <alignment wrapText="1"/>
    </xf>
    <xf numFmtId="0" fontId="37" fillId="0" borderId="0" xfId="0" applyFont="1" applyFill="1" applyAlignment="1">
      <alignment horizontal="center" vertical="center"/>
    </xf>
    <xf numFmtId="0" fontId="38" fillId="0" borderId="0" xfId="0" applyFont="1" applyFill="1" applyAlignment="1">
      <alignment horizontal="center"/>
    </xf>
    <xf numFmtId="0" fontId="21" fillId="0" borderId="0"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5" xfId="0" applyNumberFormat="1" applyFont="1" applyFill="1" applyBorder="1" applyAlignment="1">
      <alignment horizontal="center" vertical="center" wrapText="1"/>
    </xf>
    <xf numFmtId="10" fontId="11" fillId="0" borderId="15" xfId="3" applyNumberFormat="1" applyFont="1" applyFill="1" applyBorder="1" applyAlignment="1">
      <alignment horizontal="center" vertical="center" wrapText="1"/>
    </xf>
    <xf numFmtId="0" fontId="35" fillId="0" borderId="21" xfId="0" applyFont="1" applyFill="1" applyBorder="1" applyAlignment="1">
      <alignment wrapText="1"/>
    </xf>
    <xf numFmtId="0" fontId="11" fillId="0" borderId="15" xfId="0" applyNumberFormat="1" applyFont="1" applyFill="1" applyBorder="1" applyAlignment="1">
      <alignment horizontal="center" vertical="center"/>
    </xf>
    <xf numFmtId="0" fontId="12" fillId="0" borderId="15" xfId="0" applyFont="1" applyFill="1" applyBorder="1" applyAlignment="1">
      <alignment horizontal="center" vertical="center"/>
    </xf>
    <xf numFmtId="0" fontId="12" fillId="0" borderId="15" xfId="0"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10" fontId="12" fillId="0" borderId="15" xfId="3" applyNumberFormat="1" applyFont="1" applyFill="1" applyBorder="1" applyAlignment="1">
      <alignment horizontal="center" vertical="center" wrapText="1"/>
    </xf>
    <xf numFmtId="0" fontId="35" fillId="0" borderId="15" xfId="0" applyFont="1" applyFill="1" applyBorder="1" applyAlignment="1">
      <alignment wrapText="1"/>
    </xf>
    <xf numFmtId="0" fontId="21" fillId="0" borderId="15" xfId="0" applyFont="1" applyFill="1" applyBorder="1" applyAlignment="1">
      <alignment horizontal="center" vertical="center"/>
    </xf>
    <xf numFmtId="0" fontId="39" fillId="0" borderId="15" xfId="0" applyFont="1" applyFill="1" applyBorder="1" applyAlignment="1">
      <alignment horizontal="center" vertical="center" wrapText="1"/>
    </xf>
    <xf numFmtId="0" fontId="36" fillId="0" borderId="15" xfId="0" applyFont="1" applyFill="1" applyBorder="1" applyAlignment="1">
      <alignment horizontal="center" vertical="center"/>
    </xf>
    <xf numFmtId="0" fontId="36" fillId="0" borderId="15" xfId="0" applyFont="1" applyFill="1" applyBorder="1" applyAlignment="1">
      <alignment horizontal="center" vertical="center" wrapText="1"/>
    </xf>
    <xf numFmtId="0" fontId="39" fillId="0" borderId="24" xfId="0" applyFont="1" applyFill="1" applyBorder="1" applyAlignment="1">
      <alignment horizontal="center" vertical="center" wrapText="1"/>
    </xf>
    <xf numFmtId="0" fontId="21" fillId="0" borderId="24" xfId="0" applyFont="1" applyFill="1" applyBorder="1" applyAlignment="1">
      <alignment horizontal="center" vertical="center"/>
    </xf>
    <xf numFmtId="0" fontId="36" fillId="0" borderId="24" xfId="0" applyFont="1" applyFill="1" applyBorder="1" applyAlignment="1">
      <alignment horizontal="center" vertical="center"/>
    </xf>
    <xf numFmtId="10" fontId="12" fillId="0" borderId="24" xfId="3" applyNumberFormat="1" applyFont="1" applyFill="1" applyBorder="1" applyAlignment="1">
      <alignment horizontal="center" vertical="center" wrapText="1"/>
    </xf>
    <xf numFmtId="0" fontId="36" fillId="0" borderId="24" xfId="0" applyFont="1" applyFill="1" applyBorder="1" applyAlignment="1">
      <alignment horizontal="center" vertical="center" wrapText="1"/>
    </xf>
    <xf numFmtId="0" fontId="21" fillId="0" borderId="20" xfId="0" applyFont="1" applyFill="1" applyBorder="1" applyAlignment="1">
      <alignment horizontal="center" vertical="center"/>
    </xf>
    <xf numFmtId="0" fontId="39" fillId="0" borderId="14" xfId="0" applyFont="1" applyFill="1" applyBorder="1" applyAlignment="1">
      <alignment horizontal="center" vertical="center" wrapText="1"/>
    </xf>
    <xf numFmtId="0" fontId="21" fillId="0" borderId="14" xfId="0" applyFont="1" applyFill="1" applyBorder="1" applyAlignment="1">
      <alignment horizontal="center" vertical="center"/>
    </xf>
    <xf numFmtId="0" fontId="36" fillId="0" borderId="14" xfId="0" applyFont="1" applyFill="1" applyBorder="1" applyAlignment="1">
      <alignment horizontal="center"/>
    </xf>
    <xf numFmtId="0" fontId="36" fillId="0" borderId="14" xfId="0" applyFont="1" applyFill="1" applyBorder="1" applyAlignment="1">
      <alignment wrapText="1"/>
    </xf>
    <xf numFmtId="0" fontId="12" fillId="3" borderId="0" xfId="0" applyFont="1" applyFill="1" applyAlignment="1" applyProtection="1">
      <alignment vertical="center"/>
      <protection locked="0"/>
    </xf>
    <xf numFmtId="0" fontId="13" fillId="3" borderId="0" xfId="0" applyFont="1" applyFill="1" applyAlignment="1" applyProtection="1">
      <alignment vertical="center"/>
      <protection locked="0"/>
    </xf>
    <xf numFmtId="0" fontId="12" fillId="0" borderId="0" xfId="0" applyFont="1" applyAlignment="1" applyProtection="1">
      <alignment vertical="center"/>
      <protection locked="0"/>
    </xf>
    <xf numFmtId="0" fontId="26" fillId="3" borderId="0" xfId="0" applyFont="1" applyFill="1" applyAlignment="1" applyProtection="1">
      <alignment vertical="center"/>
      <protection locked="0"/>
    </xf>
    <xf numFmtId="0" fontId="30" fillId="4" borderId="22" xfId="0" applyFont="1" applyFill="1" applyBorder="1" applyAlignment="1">
      <alignment horizontal="center" vertical="center"/>
    </xf>
    <xf numFmtId="0" fontId="30" fillId="4" borderId="22" xfId="0" applyFont="1" applyFill="1" applyBorder="1" applyAlignment="1">
      <alignment horizontal="center" vertical="center" wrapText="1"/>
    </xf>
    <xf numFmtId="0" fontId="32" fillId="4" borderId="22" xfId="0" applyFont="1" applyFill="1" applyBorder="1" applyAlignment="1">
      <alignment horizontal="center" vertical="center" wrapText="1"/>
    </xf>
    <xf numFmtId="0" fontId="30" fillId="4" borderId="22" xfId="0" applyFont="1" applyFill="1" applyBorder="1" applyAlignment="1">
      <alignment horizontal="left" vertical="center"/>
    </xf>
    <xf numFmtId="177" fontId="20" fillId="5" borderId="22" xfId="0" applyNumberFormat="1" applyFont="1" applyFill="1" applyBorder="1" applyAlignment="1">
      <alignment horizontal="right" vertical="center"/>
    </xf>
    <xf numFmtId="10" fontId="20" fillId="5" borderId="22" xfId="0" applyNumberFormat="1" applyFont="1" applyFill="1" applyBorder="1" applyAlignment="1">
      <alignment horizontal="right" vertical="center"/>
    </xf>
    <xf numFmtId="0" fontId="26" fillId="4" borderId="22" xfId="0" applyFont="1" applyFill="1" applyBorder="1" applyAlignment="1">
      <alignment vertical="center"/>
    </xf>
    <xf numFmtId="1" fontId="30" fillId="4" borderId="15" xfId="0" applyNumberFormat="1" applyFont="1" applyFill="1" applyBorder="1" applyAlignment="1">
      <alignment vertical="center"/>
    </xf>
    <xf numFmtId="1" fontId="30" fillId="4" borderId="15" xfId="0" applyNumberFormat="1" applyFont="1" applyFill="1" applyBorder="1" applyAlignment="1">
      <alignment horizontal="left" vertical="center"/>
    </xf>
    <xf numFmtId="1" fontId="26" fillId="4" borderId="15" xfId="0" applyNumberFormat="1" applyFont="1" applyFill="1" applyBorder="1" applyAlignment="1">
      <alignment horizontal="left" vertical="center"/>
    </xf>
    <xf numFmtId="0" fontId="26" fillId="5" borderId="15" xfId="0" applyFont="1" applyFill="1" applyBorder="1" applyAlignment="1">
      <alignment horizontal="left" vertical="center"/>
    </xf>
    <xf numFmtId="177" fontId="18" fillId="0" borderId="15" xfId="0" applyNumberFormat="1" applyFont="1" applyBorder="1" applyAlignment="1" applyProtection="1">
      <alignment horizontal="right" vertical="center" wrapText="1"/>
      <protection locked="0"/>
    </xf>
    <xf numFmtId="0" fontId="26" fillId="4" borderId="0" xfId="0" applyFont="1" applyFill="1" applyAlignment="1">
      <alignment horizontal="center" vertical="center"/>
    </xf>
    <xf numFmtId="0" fontId="30" fillId="4" borderId="24" xfId="0" applyFont="1" applyFill="1" applyBorder="1" applyAlignment="1">
      <alignment horizontal="center" vertical="center" wrapText="1"/>
    </xf>
    <xf numFmtId="0" fontId="30" fillId="4" borderId="15" xfId="0" applyFont="1" applyFill="1" applyBorder="1" applyAlignment="1">
      <alignment horizontal="left" vertical="center"/>
    </xf>
    <xf numFmtId="1" fontId="26" fillId="5" borderId="15" xfId="0" applyNumberFormat="1" applyFont="1" applyFill="1" applyBorder="1" applyAlignment="1">
      <alignment horizontal="left" vertical="center"/>
    </xf>
    <xf numFmtId="10" fontId="26" fillId="5" borderId="15" xfId="0" applyNumberFormat="1" applyFont="1" applyFill="1" applyBorder="1" applyAlignment="1">
      <alignment horizontal="left" vertical="center"/>
    </xf>
    <xf numFmtId="10" fontId="26" fillId="5" borderId="15" xfId="0" applyNumberFormat="1" applyFont="1" applyFill="1" applyBorder="1" applyAlignment="1">
      <alignment vertical="center"/>
    </xf>
    <xf numFmtId="0" fontId="26" fillId="5" borderId="24" xfId="0" applyFont="1" applyFill="1" applyBorder="1" applyAlignment="1">
      <alignment vertical="center"/>
    </xf>
    <xf numFmtId="0" fontId="26" fillId="5" borderId="27" xfId="0" applyFont="1" applyFill="1" applyBorder="1" applyAlignment="1">
      <alignment vertical="center"/>
    </xf>
    <xf numFmtId="0" fontId="26" fillId="4" borderId="24" xfId="0" applyFont="1" applyFill="1" applyBorder="1" applyAlignment="1">
      <alignment vertical="center"/>
    </xf>
    <xf numFmtId="0" fontId="30" fillId="4" borderId="15" xfId="0" applyFont="1" applyFill="1" applyBorder="1" applyAlignment="1">
      <alignment horizontal="left" vertical="center" indent="2"/>
    </xf>
    <xf numFmtId="3" fontId="26" fillId="5" borderId="24" xfId="0" applyNumberFormat="1" applyFont="1" applyFill="1" applyBorder="1" applyAlignment="1">
      <alignment vertical="center"/>
    </xf>
    <xf numFmtId="3" fontId="26" fillId="5" borderId="25" xfId="0" applyNumberFormat="1" applyFont="1" applyFill="1" applyBorder="1" applyAlignment="1">
      <alignment vertical="center"/>
    </xf>
    <xf numFmtId="10" fontId="26" fillId="5" borderId="21" xfId="0" applyNumberFormat="1" applyFont="1" applyFill="1" applyBorder="1" applyAlignment="1">
      <alignment vertical="center"/>
    </xf>
    <xf numFmtId="3" fontId="26" fillId="4" borderId="24" xfId="0" applyNumberFormat="1" applyFont="1" applyFill="1" applyBorder="1" applyAlignment="1">
      <alignment vertical="center"/>
    </xf>
    <xf numFmtId="177" fontId="18" fillId="0" borderId="24" xfId="0" applyNumberFormat="1" applyFont="1" applyBorder="1" applyAlignment="1" applyProtection="1">
      <alignment horizontal="right" vertical="center"/>
      <protection locked="0"/>
    </xf>
    <xf numFmtId="0" fontId="26" fillId="4" borderId="15" xfId="0" applyFont="1" applyFill="1" applyBorder="1" applyAlignment="1">
      <alignment horizontal="left" vertical="center" wrapText="1"/>
    </xf>
    <xf numFmtId="0" fontId="40" fillId="0" borderId="0" xfId="0" applyFont="1" applyFill="1" applyBorder="1" applyAlignment="1"/>
    <xf numFmtId="176" fontId="40" fillId="0" borderId="0" xfId="0" applyNumberFormat="1" applyFont="1" applyFill="1" applyBorder="1" applyAlignment="1"/>
    <xf numFmtId="0" fontId="36" fillId="0" borderId="0" xfId="0" applyNumberFormat="1" applyFont="1" applyFill="1" applyBorder="1" applyAlignment="1" applyProtection="1">
      <alignment horizontal="right"/>
    </xf>
    <xf numFmtId="0" fontId="41" fillId="0" borderId="0" xfId="0" applyFont="1" applyFill="1" applyBorder="1" applyAlignment="1">
      <alignment horizontal="centerContinuous" vertical="center"/>
    </xf>
    <xf numFmtId="176" fontId="41" fillId="0" borderId="0" xfId="0" applyNumberFormat="1" applyFont="1" applyFill="1" applyBorder="1" applyAlignment="1">
      <alignment horizontal="centerContinuous" vertical="center"/>
    </xf>
    <xf numFmtId="0" fontId="41" fillId="0" borderId="0" xfId="0" applyFont="1" applyFill="1" applyBorder="1" applyAlignment="1">
      <alignment vertical="center"/>
    </xf>
    <xf numFmtId="176" fontId="41" fillId="0" borderId="0" xfId="0" applyNumberFormat="1" applyFont="1" applyFill="1" applyBorder="1" applyAlignment="1">
      <alignment vertical="center"/>
    </xf>
    <xf numFmtId="0" fontId="40" fillId="0" borderId="0" xfId="0" applyFont="1" applyFill="1" applyBorder="1" applyAlignment="1">
      <alignment horizontal="right" vertical="center"/>
    </xf>
    <xf numFmtId="0" fontId="40" fillId="0" borderId="13" xfId="0" applyFont="1" applyFill="1" applyBorder="1" applyAlignment="1">
      <alignment horizontal="center" vertical="center"/>
    </xf>
    <xf numFmtId="176" fontId="40" fillId="0" borderId="13" xfId="0" applyNumberFormat="1" applyFont="1" applyFill="1" applyBorder="1" applyAlignment="1">
      <alignment horizontal="center" vertical="center"/>
    </xf>
    <xf numFmtId="49" fontId="40" fillId="0" borderId="10" xfId="0" applyNumberFormat="1" applyFont="1" applyFill="1" applyBorder="1" applyAlignment="1" applyProtection="1">
      <alignment horizontal="left" vertical="center"/>
    </xf>
    <xf numFmtId="176" fontId="40" fillId="0" borderId="10" xfId="0" applyNumberFormat="1" applyFont="1" applyFill="1" applyBorder="1" applyAlignment="1" applyProtection="1">
      <alignment horizontal="center" vertical="center"/>
    </xf>
    <xf numFmtId="4" fontId="40" fillId="0" borderId="14" xfId="0" applyNumberFormat="1" applyFont="1" applyFill="1" applyBorder="1" applyAlignment="1" applyProtection="1">
      <alignment horizontal="right" vertical="center"/>
    </xf>
    <xf numFmtId="49" fontId="42" fillId="0" borderId="10" xfId="0" applyNumberFormat="1" applyFont="1" applyFill="1" applyBorder="1" applyAlignment="1" applyProtection="1">
      <alignment horizontal="left" vertical="center"/>
    </xf>
    <xf numFmtId="0" fontId="13"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4" fillId="4" borderId="0" xfId="0" applyFont="1" applyFill="1" applyAlignment="1">
      <alignment horizontal="left" vertical="center"/>
    </xf>
    <xf numFmtId="0" fontId="12" fillId="4" borderId="0" xfId="0" applyFont="1" applyFill="1" applyAlignment="1">
      <alignment horizontal="left" vertical="center"/>
    </xf>
    <xf numFmtId="0" fontId="26" fillId="4" borderId="21" xfId="0" applyFont="1" applyFill="1" applyBorder="1" applyAlignment="1">
      <alignment vertical="center"/>
    </xf>
    <xf numFmtId="176" fontId="26" fillId="4" borderId="21" xfId="0" applyNumberFormat="1" applyFont="1" applyFill="1" applyBorder="1" applyAlignment="1">
      <alignment horizontal="left" vertical="center"/>
    </xf>
    <xf numFmtId="178" fontId="26" fillId="4" borderId="21" xfId="0" applyNumberFormat="1" applyFont="1" applyFill="1" applyBorder="1" applyAlignment="1">
      <alignment horizontal="left" vertical="center"/>
    </xf>
    <xf numFmtId="176" fontId="26" fillId="4" borderId="26" xfId="0" applyNumberFormat="1" applyFont="1" applyFill="1" applyBorder="1" applyAlignment="1">
      <alignment horizontal="left" vertical="center"/>
    </xf>
    <xf numFmtId="178" fontId="26" fillId="4" borderId="26" xfId="0" applyNumberFormat="1" applyFont="1" applyFill="1" applyBorder="1" applyAlignment="1">
      <alignment horizontal="left" vertical="center"/>
    </xf>
    <xf numFmtId="0" fontId="26" fillId="4" borderId="26" xfId="0" applyFont="1" applyFill="1" applyBorder="1" applyAlignment="1">
      <alignment vertical="center"/>
    </xf>
    <xf numFmtId="177" fontId="20" fillId="0" borderId="15" xfId="0" applyNumberFormat="1" applyFont="1" applyBorder="1" applyAlignment="1" applyProtection="1">
      <alignment horizontal="right" vertical="center"/>
      <protection locked="0"/>
    </xf>
    <xf numFmtId="178" fontId="26" fillId="4" borderId="15" xfId="0" applyNumberFormat="1" applyFont="1" applyFill="1" applyBorder="1" applyAlignment="1">
      <alignment horizontal="left" vertical="center"/>
    </xf>
    <xf numFmtId="0" fontId="34" fillId="3" borderId="0" xfId="0" applyFont="1" applyFill="1" applyAlignment="1">
      <alignment vertical="center"/>
    </xf>
    <xf numFmtId="0" fontId="26" fillId="4" borderId="0" xfId="0" applyFont="1" applyFill="1" applyAlignment="1">
      <alignment vertical="center" wrapText="1"/>
    </xf>
    <xf numFmtId="0" fontId="29" fillId="4" borderId="0" xfId="0" applyFont="1" applyFill="1" applyAlignment="1">
      <alignment horizontal="center" vertical="center" wrapText="1"/>
    </xf>
    <xf numFmtId="0" fontId="26" fillId="4" borderId="0" xfId="0" applyFont="1" applyFill="1" applyAlignment="1">
      <alignment horizontal="right" vertical="center" wrapText="1"/>
    </xf>
    <xf numFmtId="0" fontId="30" fillId="4" borderId="23" xfId="0" applyFont="1" applyFill="1" applyBorder="1" applyAlignment="1">
      <alignment horizontal="center" vertical="center" wrapText="1"/>
    </xf>
    <xf numFmtId="0" fontId="30" fillId="4" borderId="21" xfId="0" applyFont="1" applyFill="1" applyBorder="1" applyAlignment="1">
      <alignment horizontal="center" vertical="center" wrapText="1"/>
    </xf>
    <xf numFmtId="10" fontId="18" fillId="5" borderId="15" xfId="0" applyNumberFormat="1" applyFont="1" applyFill="1" applyBorder="1" applyAlignment="1">
      <alignment horizontal="right" vertical="center" wrapText="1"/>
    </xf>
    <xf numFmtId="179" fontId="18" fillId="0" borderId="15" xfId="0" applyNumberFormat="1" applyFont="1" applyBorder="1" applyAlignment="1" applyProtection="1">
      <alignment horizontal="right" vertical="center" wrapText="1"/>
      <protection locked="0"/>
    </xf>
    <xf numFmtId="180" fontId="18" fillId="0" borderId="15" xfId="0" applyNumberFormat="1" applyFont="1" applyBorder="1" applyAlignment="1" applyProtection="1">
      <alignment horizontal="right" vertical="center" wrapText="1"/>
      <protection locked="0"/>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_附件：行政一处报表" xfId="50"/>
    <cellStyle name="常规 3 2" xfId="51"/>
    <cellStyle name="常规 2 2" xfId="52"/>
    <cellStyle name="常规 10" xfId="53"/>
    <cellStyle name="常规 2" xfId="54"/>
    <cellStyle name="常规 4" xfId="55"/>
    <cellStyle name="常规 5" xfId="56"/>
    <cellStyle name="常规 4 2" xfId="57"/>
    <cellStyle name="常规 3" xfId="58"/>
    <cellStyle name="常规_2016年全省国有资本经营收入预算表" xfId="59"/>
    <cellStyle name="常规_21湖北省2015年地方财政预算表（20150331报部）"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4" Type="http://schemas.openxmlformats.org/officeDocument/2006/relationships/sharedStrings" Target="sharedStrings.xml"/><Relationship Id="rId53" Type="http://schemas.openxmlformats.org/officeDocument/2006/relationships/styles" Target="styles.xml"/><Relationship Id="rId52" Type="http://schemas.openxmlformats.org/officeDocument/2006/relationships/theme" Target="theme/theme1.xml"/><Relationship Id="rId51" Type="http://schemas.openxmlformats.org/officeDocument/2006/relationships/externalLink" Target="externalLinks/externalLink30.xml"/><Relationship Id="rId50" Type="http://schemas.openxmlformats.org/officeDocument/2006/relationships/externalLink" Target="externalLinks/externalLink29.xml"/><Relationship Id="rId5" Type="http://schemas.openxmlformats.org/officeDocument/2006/relationships/worksheet" Target="worksheets/sheet5.xml"/><Relationship Id="rId49" Type="http://schemas.openxmlformats.org/officeDocument/2006/relationships/externalLink" Target="externalLinks/externalLink28.xml"/><Relationship Id="rId48" Type="http://schemas.openxmlformats.org/officeDocument/2006/relationships/externalLink" Target="externalLinks/externalLink27.xml"/><Relationship Id="rId47" Type="http://schemas.openxmlformats.org/officeDocument/2006/relationships/externalLink" Target="externalLinks/externalLink26.xml"/><Relationship Id="rId46" Type="http://schemas.openxmlformats.org/officeDocument/2006/relationships/externalLink" Target="externalLinks/externalLink25.xml"/><Relationship Id="rId45" Type="http://schemas.openxmlformats.org/officeDocument/2006/relationships/externalLink" Target="externalLinks/externalLink24.xml"/><Relationship Id="rId44" Type="http://schemas.openxmlformats.org/officeDocument/2006/relationships/externalLink" Target="externalLinks/externalLink23.xml"/><Relationship Id="rId43" Type="http://schemas.openxmlformats.org/officeDocument/2006/relationships/externalLink" Target="externalLinks/externalLink22.xml"/><Relationship Id="rId42" Type="http://schemas.openxmlformats.org/officeDocument/2006/relationships/externalLink" Target="externalLinks/externalLink21.xml"/><Relationship Id="rId41" Type="http://schemas.openxmlformats.org/officeDocument/2006/relationships/externalLink" Target="externalLinks/externalLink20.xml"/><Relationship Id="rId40" Type="http://schemas.openxmlformats.org/officeDocument/2006/relationships/externalLink" Target="externalLinks/externalLink19.xml"/><Relationship Id="rId4" Type="http://schemas.openxmlformats.org/officeDocument/2006/relationships/worksheet" Target="worksheets/sheet4.xml"/><Relationship Id="rId39" Type="http://schemas.openxmlformats.org/officeDocument/2006/relationships/externalLink" Target="externalLinks/externalLink18.xml"/><Relationship Id="rId38" Type="http://schemas.openxmlformats.org/officeDocument/2006/relationships/externalLink" Target="externalLinks/externalLink17.xml"/><Relationship Id="rId37" Type="http://schemas.openxmlformats.org/officeDocument/2006/relationships/externalLink" Target="externalLinks/externalLink16.xml"/><Relationship Id="rId36" Type="http://schemas.openxmlformats.org/officeDocument/2006/relationships/externalLink" Target="externalLinks/externalLink15.xml"/><Relationship Id="rId35" Type="http://schemas.openxmlformats.org/officeDocument/2006/relationships/externalLink" Target="externalLinks/externalLink14.xml"/><Relationship Id="rId34" Type="http://schemas.openxmlformats.org/officeDocument/2006/relationships/externalLink" Target="externalLinks/externalLink13.xml"/><Relationship Id="rId33" Type="http://schemas.openxmlformats.org/officeDocument/2006/relationships/externalLink" Target="externalLinks/externalLink12.xml"/><Relationship Id="rId32" Type="http://schemas.openxmlformats.org/officeDocument/2006/relationships/externalLink" Target="externalLinks/externalLink11.xml"/><Relationship Id="rId31" Type="http://schemas.openxmlformats.org/officeDocument/2006/relationships/externalLink" Target="externalLinks/externalLink10.xml"/><Relationship Id="rId30" Type="http://schemas.openxmlformats.org/officeDocument/2006/relationships/externalLink" Target="externalLinks/externalLink9.xml"/><Relationship Id="rId3" Type="http://schemas.openxmlformats.org/officeDocument/2006/relationships/worksheet" Target="worksheets/sheet3.xml"/><Relationship Id="rId29" Type="http://schemas.openxmlformats.org/officeDocument/2006/relationships/externalLink" Target="externalLinks/externalLink8.xml"/><Relationship Id="rId28" Type="http://schemas.openxmlformats.org/officeDocument/2006/relationships/externalLink" Target="externalLinks/externalLink7.xml"/><Relationship Id="rId27" Type="http://schemas.openxmlformats.org/officeDocument/2006/relationships/externalLink" Target="externalLinks/externalLink6.xml"/><Relationship Id="rId26" Type="http://schemas.openxmlformats.org/officeDocument/2006/relationships/externalLink" Target="externalLinks/externalLink5.xml"/><Relationship Id="rId25" Type="http://schemas.openxmlformats.org/officeDocument/2006/relationships/externalLink" Target="externalLinks/externalLink4.xml"/><Relationship Id="rId24" Type="http://schemas.openxmlformats.org/officeDocument/2006/relationships/externalLink" Target="externalLinks/externalLink3.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Users\Edword\Desktop\&#26723;&#26696;&#36164;&#26009;\2014&#24180;&#20915;&#31639;\2015&#24180;&#27721;&#24029;&#20250;&#35758;\POWER%20ASSUMPTION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esktop\Users\Edword\Desktop\2011&#24180;&#20915;&#31639;\&#29956;&#27874;\2005&#24180;&#39044;&#31639;&#36164;&#26009;\2005&#24180;&#20915;&#31639;\2005&#39044;&#31639;&#20114;&#35843;\&#22522;&#24314;&#32929;\Documents%20and%20Settings\0606\My%20Documents\hy\&#25903;&#20986;&#26126;&#32454;&#24080;\&#22522;&#25968;&#19978;&#21010;&#34920;\&#19987;&#27454;&#23545;&#24080;&#21333;\&#36130;&#25919;&#25903;&#20986;&#26126;&#32454;&#240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esktop\Users\Edword\Desktop\Documents%20and%20Settings\0606\My%20Documents\hy\&#25903;&#20986;&#26126;&#32454;&#24080;\&#22522;&#25968;&#19978;&#21010;&#34920;\&#19987;&#27454;&#23545;&#24080;&#21333;\&#36130;&#25919;&#25903;&#20986;&#26126;&#32454;&#240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Users\Edword\Desktop\&#32463;&#24314;&#32929;\2012&#24180;&#32463;&#24314;&#30456;&#20851;&#36164;&#26009;\Documents%20and%20Settings\&#39134;&#40483;\&#26700;&#38754;\2007&#24180;&#39044;&#31639;\Documents%20and%20Settings\0606\My%20Documents\hy\&#25903;&#20986;&#26126;&#32454;&#24080;\&#22522;&#25968;&#19978;&#21010;&#34920;\&#19987;&#27454;&#23545;&#24080;&#21333;\&#36130;&#25919;&#25903;&#20986;&#26126;&#32454;&#240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ministrator\Desktop\Users\Edword\Desktop\Documents%20and%20Settings\&#39134;&#40483;\&#26700;&#38754;\2008&#24180;&#20915;&#31639;\2008&#24180;&#20915;&#31639;&#23450;&#31295;\L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strator\Desktop\Users\Edword\Desktop\Documents%20and%20Settings\xiong\&#26700;&#38754;\Documents%20and%20Settings\lx\My%20Documents\F&#36130;&#25919;&#20379;&#20859;&#20154;&#21592;&#20449;&#24687;&#31995;&#32479;F\&#25945;&#32946;&#20449;&#24687;2&#29256;\&#38472;&#2421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dministrator\Desktop\Users\Edword\Desktop\Documents%20and%20Settings\xiong\&#26700;&#38754;\&#20154;&#21592;&#20449;&#24687;&#37319;&#38598;&#34920;&#65288;&#27700;&#30005;&#23616;041122&#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ministrator\Desktop\Users\Edword\Desktop\Documents%20and%20Settings\xiong\&#26700;&#38754;\Documents%20and%20Settings\lx\My%20Documents\F&#36130;&#25919;&#20379;&#20859;&#20154;&#21592;&#20449;&#24687;&#31995;&#32479;F\&#25945;&#32946;&#20449;&#24687;2&#29256;\&#36213;&#2684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dministrator\Desktop\&#36213;&#24544;&#26149;%20%20&#24635;&#20915;&#31639;\2020&#24635;&#20915;&#31639;\&#39044;&#31639;&#25968;\2020&#24180;&#22320;&#26041;&#36130;&#25919;&#39044;&#31639;&#34920;1-15&#2591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9968;&#20307;&#30005;&#33041;&#36164;&#26009;\Desktop\2022&#24180;&#24230;&#25919;&#24220;&#39044;&#31639;&#35814;&#32454;&#26041;&#26696;\Users\Administrator\Desktop\4.30&#25919;&#24220;&#39044;&#31639;&#22871;&#34920;\L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9968;&#20307;&#30005;&#33041;&#36164;&#26009;\Desktop\Users\Edword\Desktop\&#26723;&#26696;&#36164;&#26009;\2014&#24180;&#20915;&#31639;\2015&#24180;&#27721;&#24029;&#20250;&#35758;\POWER%20ASSUMPTION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19968;&#20307;&#30005;&#33041;&#36164;&#26009;\Desktop\Users\Administrator\Desktop\&#20154;&#22823;&#24120;&#22996;&#20250;\&#36130;&#25919;\2019&#24180;&#22320;&#26041;&#36130;&#25919;&#39044;&#31639;&#34920;-&#22025;&#40060;&#21439;12-27.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19968;&#20307;&#30005;&#33041;&#36164;&#26009;\Desktop\Users\Edword\Desktop\2011&#24180;&#20915;&#31639;\&#29956;&#27874;\2005&#24180;&#39044;&#31639;&#36164;&#26009;\2005&#24180;&#20915;&#31639;\2005&#39044;&#31639;&#20114;&#35843;\&#22522;&#24314;&#32929;\Documents%20and%20Settings\0606\My%20Documents\hy\&#25903;&#20986;&#26126;&#32454;&#24080;\&#22522;&#25968;&#19978;&#21010;&#34920;\&#19987;&#27454;&#23545;&#24080;&#21333;\&#36130;&#25919;&#25903;&#20986;&#26126;&#32454;&#2408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9968;&#20307;&#30005;&#33041;&#36164;&#26009;\Desktop\Users\Edword\Desktop\Documents%20and%20Settings\0606\My%20Documents\hy\&#25903;&#20986;&#26126;&#32454;&#24080;\&#22522;&#25968;&#19978;&#21010;&#34920;\&#19987;&#27454;&#23545;&#24080;&#21333;\&#36130;&#25919;&#25903;&#20986;&#26126;&#32454;&#2408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9968;&#20307;&#30005;&#33041;&#36164;&#26009;\Desktop\Users\Edword\Desktop\&#32463;&#24314;&#32929;\2012&#24180;&#32463;&#24314;&#30456;&#20851;&#36164;&#26009;\Documents%20and%20Settings\&#39134;&#40483;\&#26700;&#38754;\2007&#24180;&#39044;&#31639;\Documents%20and%20Settings\0606\My%20Documents\hy\&#25903;&#20986;&#26126;&#32454;&#24080;\&#22522;&#25968;&#19978;&#21010;&#34920;\&#19987;&#27454;&#23545;&#24080;&#21333;\&#36130;&#25919;&#25903;&#20986;&#26126;&#32454;&#2408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19968;&#20307;&#30005;&#33041;&#36164;&#26009;\Desktop\Users\Edword\Desktop\Documents%20and%20Settings\&#39134;&#40483;\&#26700;&#38754;\2008&#24180;&#20915;&#31639;\2008&#24180;&#20915;&#31639;&#23450;&#31295;\LD.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19968;&#20307;&#30005;&#33041;&#36164;&#26009;\Desktop\Users\Edword\Desktop\Documents%20and%20Settings\xiong\&#26700;&#38754;\Documents%20and%20Settings\lx\My%20Documents\F&#36130;&#25919;&#20379;&#20859;&#20154;&#21592;&#20449;&#24687;&#31995;&#32479;F\&#25945;&#32946;&#20449;&#24687;2&#29256;\&#38472;&#2421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19968;&#20307;&#30005;&#33041;&#36164;&#26009;\Desktop\Users\Edword\Desktop\Documents%20and%20Settings\xiong\&#26700;&#38754;\&#20154;&#21592;&#20449;&#24687;&#37319;&#38598;&#34920;&#65288;&#27700;&#30005;&#23616;04112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18&#24180;&#21439;&#32423;&#22522;&#26412;&#36130;&#21147;&#20445;&#38556;&#26426;&#21046;&#22870;&#34917;&#36164;&#37329;&#27979;&#31639;&#34920;(2018070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9968;&#20307;&#30005;&#33041;&#36164;&#26009;\Desktop\Users\Edword\Desktop\Documents%20and%20Settings\xiong\&#26700;&#38754;\Documents%20and%20Settings\lx\My%20Documents\F&#36130;&#25919;&#20379;&#20859;&#20154;&#21592;&#20449;&#24687;&#31995;&#32479;F\&#25945;&#32946;&#20449;&#24687;2&#29256;\&#36213;&#2684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Users\Administrator\Desktop\4.30&#25919;&#24220;&#39044;&#31639;&#22871;&#34920;\L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esktop\&#36213;&#24544;&#26149;%20%20&#24635;&#20915;&#31639;\2020&#24635;&#20915;&#31639;\&#39044;&#31639;&#25968;\2020&#24180;&#25919;&#24220;&#39044;&#31639;&#26041;&#26696;&#32534;&#21046;&#35828;&#26126;&#65288;5.16&#65289;.xlsx#RE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G.1R-Shou COP Gf"/>
      <sheetName val="Toolbox"/>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Toolbox"/>
      <sheetName val="POWER ASSUMPTIONS"/>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咸宁市专款对帐单"/>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咸宁市专款对帐单"/>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咸宁市专款对帐单"/>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LD"/>
    </sheetNames>
    <definedNames>
      <definedName name="BM8_SelectZBM.BM8_ZBMChangeKMM"/>
    </defined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LD"/>
    </sheetNames>
    <definedNames>
      <definedName name="BM8_SelectZBM.BM8_ZBMChangeKMM"/>
      <definedName name="BM8_SelectZBM.BM8_ZBMminusOption"/>
      <definedName name="BM8_SelectZBM.BM8_ZBMSumOption"/>
    </defined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POWER ASSUMPTIONS"/>
      <sheetName val="G.1R-Shou COP Gf"/>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封面"/>
      <sheetName val="目录"/>
      <sheetName val="表一"/>
      <sheetName val="表二（旧）"/>
      <sheetName val="表二（新）"/>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 val="Sheet1"/>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咸宁市专款对帐单"/>
      <sheetName val="封面"/>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咸宁市专款对帐单"/>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咸宁市专款对帐单"/>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LD"/>
      <sheetName val="咸宁市专款对帐单"/>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陈店"/>
    </sheetNames>
    <definedNames>
      <definedName name="BM8_SelectZBM.BM8_ZBMChangeKMM"/>
    </definedNames>
    <sheetDataSet>
      <sheetData sheetId="0" refreshError="1"/>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第一部分"/>
      <sheetName val="J01发文表"/>
      <sheetName val="J02-1减收增支补助额"/>
      <sheetName val="J02-2改善均衡度奖励"/>
      <sheetName val="J02-3加强财政管理"/>
      <sheetName val="J02-42017年清算补助"/>
      <sheetName val="J03阶段财力补助"/>
      <sheetName val="第二部分"/>
      <sheetName val="G01新增需求"/>
      <sheetName val="G02-1县市区收入增减"/>
      <sheetName val="G02-2省本级减收情况"/>
      <sheetName val="G03均衡度"/>
      <sheetName val="G04省级努力程度"/>
      <sheetName val="G05财力分级表"/>
      <sheetName val="第三部分"/>
      <sheetName val="F01困难程度系数"/>
      <sheetName val="F02标准"/>
      <sheetName val="F03基础数据"/>
      <sheetName val="F01_2基础数据_均衡度"/>
      <sheetName val="F04工资运转(2018)"/>
      <sheetName val="F05民生(2018)"/>
      <sheetName val="F06五项统筹"/>
      <sheetName val="第四部分"/>
      <sheetName val="Q01地区变动情况表"/>
      <sheetName val="2017年分项比对情况"/>
      <sheetName val="总奖补分方法比对情况"/>
      <sheetName val="总奖补分方法比对辅助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LD"/>
    </sheetNames>
    <definedNames>
      <definedName name="BM8_SelectZBM.BM8_ZBMChangeKMM"/>
      <definedName name="BM8_SelectZBM.BM8_ZBMminusOption"/>
      <definedName name="BM8_SelectZBM.BM8_ZBMSumOption"/>
    </defined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F"/>
      <sheetName val="2020年政府预算方案编制说明（5.16）"/>
    </sheetNames>
    <definedNames>
      <definedName name="Module.Prix_SMC"/>
      <definedName name="Prix_SMC"/>
      <definedName name="报市局预算"/>
    </defined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Open"/>
      <sheetName val="Backup of Backup of LINDA LISTO"/>
    </sheetNames>
    <definedNames>
      <definedName name="Module.Prix_SMC"/>
      <definedName name="Prix_SMC"/>
      <definedName name="报市局预算"/>
    </defined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oolbox"/>
      <sheetName val="Open"/>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showGridLines="0" workbookViewId="0">
      <selection activeCell="K24" sqref="K24"/>
    </sheetView>
  </sheetViews>
  <sheetFormatPr defaultColWidth="9" defaultRowHeight="13.5" customHeight="1" outlineLevelCol="6"/>
  <cols>
    <col min="1" max="1" width="9" style="95"/>
    <col min="2" max="2" width="33.5" style="95" customWidth="1"/>
    <col min="3" max="3" width="15.375" style="113" customWidth="1"/>
    <col min="4" max="4" width="14.75" style="113" customWidth="1"/>
    <col min="5" max="5" width="13.75" style="113" customWidth="1"/>
    <col min="6" max="6" width="11.875" style="113" customWidth="1"/>
    <col min="7" max="7" width="11.5" style="113" customWidth="1"/>
  </cols>
  <sheetData>
    <row r="1" ht="18" customHeight="1" spans="1:7">
      <c r="A1" s="98" t="s">
        <v>0</v>
      </c>
      <c r="B1" s="97"/>
      <c r="C1" s="273"/>
      <c r="D1" s="273"/>
      <c r="E1" s="273"/>
      <c r="F1" s="273"/>
      <c r="G1" s="273"/>
    </row>
    <row r="2" s="96" customFormat="1" ht="22.5" customHeight="1" spans="1:7">
      <c r="A2" s="101" t="s">
        <v>1</v>
      </c>
      <c r="B2" s="101"/>
      <c r="C2" s="274"/>
      <c r="D2" s="274"/>
      <c r="E2" s="274"/>
      <c r="F2" s="274"/>
      <c r="G2" s="274"/>
    </row>
    <row r="3" ht="20.25" customHeight="1" spans="1:7">
      <c r="A3" s="97"/>
      <c r="B3" s="97"/>
      <c r="C3" s="273"/>
      <c r="D3" s="273"/>
      <c r="E3" s="273"/>
      <c r="F3" s="273"/>
      <c r="G3" s="275" t="s">
        <v>2</v>
      </c>
    </row>
    <row r="4" ht="31.5" customHeight="1" spans="1:7">
      <c r="A4" s="116" t="s">
        <v>3</v>
      </c>
      <c r="B4" s="131"/>
      <c r="C4" s="230" t="s">
        <v>4</v>
      </c>
      <c r="D4" s="230" t="s">
        <v>5</v>
      </c>
      <c r="E4" s="119" t="s">
        <v>6</v>
      </c>
      <c r="F4" s="276"/>
      <c r="G4" s="277"/>
    </row>
    <row r="5" ht="33.75" customHeight="1" spans="1:7">
      <c r="A5" s="103" t="s">
        <v>7</v>
      </c>
      <c r="B5" s="103" t="s">
        <v>8</v>
      </c>
      <c r="C5" s="218"/>
      <c r="D5" s="218"/>
      <c r="E5" s="117" t="s">
        <v>9</v>
      </c>
      <c r="F5" s="120" t="s">
        <v>10</v>
      </c>
      <c r="G5" s="120" t="s">
        <v>11</v>
      </c>
    </row>
    <row r="6" ht="33.75" hidden="1" customHeight="1" spans="1:7">
      <c r="A6" s="103" t="s">
        <v>12</v>
      </c>
      <c r="B6" s="103"/>
      <c r="C6" s="218"/>
      <c r="D6" s="218"/>
      <c r="E6" s="117"/>
      <c r="F6" s="120"/>
      <c r="G6" s="120"/>
    </row>
    <row r="7" ht="20.25" customHeight="1" spans="1:7">
      <c r="A7" s="102">
        <v>101</v>
      </c>
      <c r="B7" s="106" t="s">
        <v>13</v>
      </c>
      <c r="C7" s="163">
        <f>SUM(C8:C23)</f>
        <v>158524</v>
      </c>
      <c r="D7" s="163">
        <f>SUM(D8:D23)</f>
        <v>120395</v>
      </c>
      <c r="E7" s="163">
        <f>SUM(E8:E23)</f>
        <v>138450</v>
      </c>
      <c r="F7" s="278">
        <f t="shared" ref="F7:F33" si="0">IFERROR(E7/C7,"")</f>
        <v>0.873369332088517</v>
      </c>
      <c r="G7" s="278">
        <f t="shared" ref="G7:G33" si="1">IFERROR(E7/D7,"")</f>
        <v>1.14996469953071</v>
      </c>
    </row>
    <row r="8" ht="20.25" customHeight="1" spans="1:7">
      <c r="A8" s="102">
        <v>10101</v>
      </c>
      <c r="B8" s="106" t="s">
        <v>14</v>
      </c>
      <c r="C8" s="279">
        <v>97644</v>
      </c>
      <c r="D8" s="280">
        <v>84231</v>
      </c>
      <c r="E8" s="280">
        <v>84100</v>
      </c>
      <c r="F8" s="278">
        <f t="shared" si="0"/>
        <v>0.861292040473557</v>
      </c>
      <c r="G8" s="278">
        <f t="shared" si="1"/>
        <v>0.998444753119398</v>
      </c>
    </row>
    <row r="9" ht="20.25" customHeight="1" spans="1:7">
      <c r="A9" s="102">
        <v>10104</v>
      </c>
      <c r="B9" s="106" t="s">
        <v>15</v>
      </c>
      <c r="C9" s="280">
        <v>21300</v>
      </c>
      <c r="D9" s="280"/>
      <c r="E9" s="280"/>
      <c r="F9" s="278">
        <f t="shared" si="0"/>
        <v>0</v>
      </c>
      <c r="G9" s="278" t="str">
        <f t="shared" si="1"/>
        <v/>
      </c>
    </row>
    <row r="10" ht="20.25" customHeight="1" spans="1:7">
      <c r="A10" s="102">
        <v>10105</v>
      </c>
      <c r="B10" s="106" t="s">
        <v>16</v>
      </c>
      <c r="C10" s="280"/>
      <c r="D10" s="280">
        <v>10300</v>
      </c>
      <c r="E10" s="280">
        <v>8000</v>
      </c>
      <c r="F10" s="278" t="str">
        <f t="shared" si="0"/>
        <v/>
      </c>
      <c r="G10" s="278">
        <f t="shared" si="1"/>
        <v>0.776699029126214</v>
      </c>
    </row>
    <row r="11" ht="20.25" customHeight="1" spans="1:7">
      <c r="A11" s="102">
        <v>10106</v>
      </c>
      <c r="B11" s="106" t="s">
        <v>17</v>
      </c>
      <c r="C11" s="280">
        <v>1400</v>
      </c>
      <c r="D11" s="280">
        <v>1451</v>
      </c>
      <c r="E11" s="280">
        <v>1400</v>
      </c>
      <c r="F11" s="278">
        <f t="shared" si="0"/>
        <v>1</v>
      </c>
      <c r="G11" s="278">
        <f t="shared" si="1"/>
        <v>0.964851826326671</v>
      </c>
    </row>
    <row r="12" ht="20.25" customHeight="1" spans="1:7">
      <c r="A12" s="102">
        <v>10107</v>
      </c>
      <c r="B12" s="106" t="s">
        <v>18</v>
      </c>
      <c r="C12" s="280">
        <v>1200</v>
      </c>
      <c r="D12" s="280">
        <v>778</v>
      </c>
      <c r="E12" s="280">
        <v>790</v>
      </c>
      <c r="F12" s="278">
        <f t="shared" si="0"/>
        <v>0.658333333333333</v>
      </c>
      <c r="G12" s="278">
        <f t="shared" si="1"/>
        <v>1.01542416452442</v>
      </c>
    </row>
    <row r="13" ht="20.25" customHeight="1" spans="1:7">
      <c r="A13" s="102">
        <v>10109</v>
      </c>
      <c r="B13" s="106" t="s">
        <v>19</v>
      </c>
      <c r="C13" s="280">
        <v>4800</v>
      </c>
      <c r="D13" s="280">
        <v>4391</v>
      </c>
      <c r="E13" s="280">
        <v>4600</v>
      </c>
      <c r="F13" s="278">
        <f t="shared" si="0"/>
        <v>0.958333333333333</v>
      </c>
      <c r="G13" s="278">
        <f t="shared" si="1"/>
        <v>1.04759735823275</v>
      </c>
    </row>
    <row r="14" ht="20.25" customHeight="1" spans="1:7">
      <c r="A14" s="102">
        <v>10110</v>
      </c>
      <c r="B14" s="106" t="s">
        <v>20</v>
      </c>
      <c r="C14" s="280">
        <v>2300</v>
      </c>
      <c r="D14" s="280">
        <v>2951</v>
      </c>
      <c r="E14" s="280">
        <v>7000</v>
      </c>
      <c r="F14" s="278">
        <f t="shared" si="0"/>
        <v>3.04347826086957</v>
      </c>
      <c r="G14" s="278">
        <f t="shared" si="1"/>
        <v>2.3720772619451</v>
      </c>
    </row>
    <row r="15" ht="20.25" customHeight="1" spans="1:7">
      <c r="A15" s="102">
        <v>10111</v>
      </c>
      <c r="B15" s="106" t="s">
        <v>21</v>
      </c>
      <c r="C15" s="280">
        <v>2000</v>
      </c>
      <c r="D15" s="280">
        <v>2535</v>
      </c>
      <c r="E15" s="280">
        <v>3000</v>
      </c>
      <c r="F15" s="278">
        <f t="shared" si="0"/>
        <v>1.5</v>
      </c>
      <c r="G15" s="278">
        <f t="shared" si="1"/>
        <v>1.18343195266272</v>
      </c>
    </row>
    <row r="16" ht="20.25" customHeight="1" spans="1:7">
      <c r="A16" s="102">
        <v>10112</v>
      </c>
      <c r="B16" s="106" t="s">
        <v>22</v>
      </c>
      <c r="C16" s="280">
        <v>3500</v>
      </c>
      <c r="D16" s="280">
        <v>6494</v>
      </c>
      <c r="E16" s="280">
        <v>9000</v>
      </c>
      <c r="F16" s="278">
        <f t="shared" si="0"/>
        <v>2.57142857142857</v>
      </c>
      <c r="G16" s="278">
        <f t="shared" si="1"/>
        <v>1.38589467200493</v>
      </c>
    </row>
    <row r="17" ht="20.25" customHeight="1" spans="1:7">
      <c r="A17" s="102">
        <v>10113</v>
      </c>
      <c r="B17" s="106" t="s">
        <v>23</v>
      </c>
      <c r="C17" s="280">
        <v>5300</v>
      </c>
      <c r="D17" s="280">
        <v>2007</v>
      </c>
      <c r="E17" s="280">
        <v>2200</v>
      </c>
      <c r="F17" s="278">
        <f t="shared" si="0"/>
        <v>0.415094339622642</v>
      </c>
      <c r="G17" s="278">
        <f t="shared" si="1"/>
        <v>1.09616342800199</v>
      </c>
    </row>
    <row r="18" ht="20.25" customHeight="1" spans="1:7">
      <c r="A18" s="102">
        <v>10114</v>
      </c>
      <c r="B18" s="106" t="s">
        <v>24</v>
      </c>
      <c r="C18" s="280">
        <v>680</v>
      </c>
      <c r="D18" s="280">
        <v>853</v>
      </c>
      <c r="E18" s="280">
        <v>860</v>
      </c>
      <c r="F18" s="278">
        <f t="shared" si="0"/>
        <v>1.26470588235294</v>
      </c>
      <c r="G18" s="278">
        <f t="shared" si="1"/>
        <v>1.00820633059789</v>
      </c>
    </row>
    <row r="19" ht="20.25" customHeight="1" spans="1:7">
      <c r="A19" s="102">
        <v>10118</v>
      </c>
      <c r="B19" s="106" t="s">
        <v>25</v>
      </c>
      <c r="C19" s="280">
        <v>10000</v>
      </c>
      <c r="D19" s="280">
        <v>-1358</v>
      </c>
      <c r="E19" s="280">
        <v>10000</v>
      </c>
      <c r="F19" s="278">
        <f t="shared" si="0"/>
        <v>1</v>
      </c>
      <c r="G19" s="278">
        <f t="shared" si="1"/>
        <v>-7.36377025036819</v>
      </c>
    </row>
    <row r="20" ht="20.25" customHeight="1" spans="1:7">
      <c r="A20" s="102">
        <v>10119</v>
      </c>
      <c r="B20" s="106" t="s">
        <v>26</v>
      </c>
      <c r="C20" s="280">
        <v>7200</v>
      </c>
      <c r="D20" s="280">
        <v>4768</v>
      </c>
      <c r="E20" s="280">
        <v>6510</v>
      </c>
      <c r="F20" s="278">
        <f t="shared" si="0"/>
        <v>0.904166666666667</v>
      </c>
      <c r="G20" s="278">
        <f t="shared" si="1"/>
        <v>1.36535234899329</v>
      </c>
    </row>
    <row r="21" ht="20.25" customHeight="1" spans="1:7">
      <c r="A21" s="102">
        <v>10120</v>
      </c>
      <c r="B21" s="106" t="s">
        <v>27</v>
      </c>
      <c r="C21" s="280"/>
      <c r="D21" s="280"/>
      <c r="E21" s="280"/>
      <c r="F21" s="278" t="str">
        <f t="shared" si="0"/>
        <v/>
      </c>
      <c r="G21" s="278" t="str">
        <f t="shared" si="1"/>
        <v/>
      </c>
    </row>
    <row r="22" ht="20.25" customHeight="1" spans="1:7">
      <c r="A22" s="102">
        <v>10121</v>
      </c>
      <c r="B22" s="106" t="s">
        <v>28</v>
      </c>
      <c r="C22" s="280">
        <v>1200</v>
      </c>
      <c r="D22" s="280">
        <v>994</v>
      </c>
      <c r="E22" s="280">
        <v>990</v>
      </c>
      <c r="F22" s="278">
        <f t="shared" si="0"/>
        <v>0.825</v>
      </c>
      <c r="G22" s="278">
        <f t="shared" si="1"/>
        <v>0.995975855130785</v>
      </c>
    </row>
    <row r="23" ht="20.25" customHeight="1" spans="1:7">
      <c r="A23" s="102">
        <v>10199</v>
      </c>
      <c r="B23" s="106" t="s">
        <v>29</v>
      </c>
      <c r="C23" s="280"/>
      <c r="D23" s="280"/>
      <c r="E23" s="280"/>
      <c r="F23" s="278" t="str">
        <f t="shared" si="0"/>
        <v/>
      </c>
      <c r="G23" s="278" t="str">
        <f t="shared" si="1"/>
        <v/>
      </c>
    </row>
    <row r="24" ht="21" customHeight="1" spans="1:7">
      <c r="A24" s="102">
        <v>103</v>
      </c>
      <c r="B24" s="106" t="s">
        <v>30</v>
      </c>
      <c r="C24" s="163">
        <f>SUM(C25:C32)</f>
        <v>20900</v>
      </c>
      <c r="D24" s="163">
        <f>SUM(D25:D32)</f>
        <v>31629</v>
      </c>
      <c r="E24" s="163">
        <f>SUM(E25:E32)</f>
        <v>31900</v>
      </c>
      <c r="F24" s="278">
        <f t="shared" si="0"/>
        <v>1.52631578947368</v>
      </c>
      <c r="G24" s="278">
        <f t="shared" si="1"/>
        <v>1.00856808624996</v>
      </c>
    </row>
    <row r="25" ht="20.25" customHeight="1" spans="1:7">
      <c r="A25" s="102">
        <v>10302</v>
      </c>
      <c r="B25" s="106" t="s">
        <v>31</v>
      </c>
      <c r="C25" s="228">
        <v>10150</v>
      </c>
      <c r="D25" s="228">
        <v>9556</v>
      </c>
      <c r="E25" s="228">
        <v>11440</v>
      </c>
      <c r="F25" s="278">
        <f t="shared" si="0"/>
        <v>1.12709359605911</v>
      </c>
      <c r="G25" s="278">
        <f t="shared" si="1"/>
        <v>1.19715362076182</v>
      </c>
    </row>
    <row r="26" ht="20.25" customHeight="1" spans="1:7">
      <c r="A26" s="102">
        <v>10304</v>
      </c>
      <c r="B26" s="106" t="s">
        <v>32</v>
      </c>
      <c r="C26" s="228">
        <v>1750</v>
      </c>
      <c r="D26" s="228">
        <v>2785</v>
      </c>
      <c r="E26" s="228">
        <v>3060</v>
      </c>
      <c r="F26" s="278">
        <f t="shared" si="0"/>
        <v>1.74857142857143</v>
      </c>
      <c r="G26" s="278">
        <f t="shared" si="1"/>
        <v>1.09874326750449</v>
      </c>
    </row>
    <row r="27" ht="20.25" customHeight="1" spans="1:7">
      <c r="A27" s="102">
        <v>10305</v>
      </c>
      <c r="B27" s="106" t="s">
        <v>33</v>
      </c>
      <c r="C27" s="228">
        <v>5000</v>
      </c>
      <c r="D27" s="228">
        <v>13632</v>
      </c>
      <c r="E27" s="228">
        <v>12400</v>
      </c>
      <c r="F27" s="278">
        <f t="shared" si="0"/>
        <v>2.48</v>
      </c>
      <c r="G27" s="278">
        <f t="shared" si="1"/>
        <v>0.90962441314554</v>
      </c>
    </row>
    <row r="28" ht="20.25" customHeight="1" spans="1:7">
      <c r="A28" s="102">
        <v>10306</v>
      </c>
      <c r="B28" s="106" t="s">
        <v>34</v>
      </c>
      <c r="C28" s="228"/>
      <c r="D28" s="228"/>
      <c r="E28" s="228"/>
      <c r="F28" s="278" t="str">
        <f t="shared" si="0"/>
        <v/>
      </c>
      <c r="G28" s="278" t="str">
        <f t="shared" si="1"/>
        <v/>
      </c>
    </row>
    <row r="29" ht="20.25" customHeight="1" spans="1:7">
      <c r="A29" s="102">
        <v>10307</v>
      </c>
      <c r="B29" s="106" t="s">
        <v>35</v>
      </c>
      <c r="C29" s="228">
        <v>3000</v>
      </c>
      <c r="D29" s="228">
        <v>2328</v>
      </c>
      <c r="E29" s="228">
        <v>2000</v>
      </c>
      <c r="F29" s="278">
        <f t="shared" si="0"/>
        <v>0.666666666666667</v>
      </c>
      <c r="G29" s="278">
        <f t="shared" si="1"/>
        <v>0.859106529209622</v>
      </c>
    </row>
    <row r="30" ht="20.25" customHeight="1" spans="1:7">
      <c r="A30" s="102">
        <v>10308</v>
      </c>
      <c r="B30" s="106" t="s">
        <v>36</v>
      </c>
      <c r="C30" s="228"/>
      <c r="D30" s="228"/>
      <c r="E30" s="228"/>
      <c r="F30" s="278" t="str">
        <f t="shared" si="0"/>
        <v/>
      </c>
      <c r="G30" s="278" t="str">
        <f t="shared" si="1"/>
        <v/>
      </c>
    </row>
    <row r="31" s="272" customFormat="1" ht="20.25" customHeight="1" spans="1:7">
      <c r="A31" s="102">
        <v>10309</v>
      </c>
      <c r="B31" s="106" t="s">
        <v>37</v>
      </c>
      <c r="C31" s="228">
        <v>1000</v>
      </c>
      <c r="D31" s="228">
        <v>3328</v>
      </c>
      <c r="E31" s="228">
        <v>3000</v>
      </c>
      <c r="F31" s="278">
        <f t="shared" si="0"/>
        <v>3</v>
      </c>
      <c r="G31" s="278">
        <f t="shared" si="1"/>
        <v>0.901442307692308</v>
      </c>
    </row>
    <row r="32" s="272" customFormat="1" ht="20.25" customHeight="1" spans="1:7">
      <c r="A32" s="102">
        <v>10399</v>
      </c>
      <c r="B32" s="106" t="s">
        <v>38</v>
      </c>
      <c r="C32" s="228"/>
      <c r="D32" s="228"/>
      <c r="E32" s="228"/>
      <c r="F32" s="278" t="str">
        <f t="shared" si="0"/>
        <v/>
      </c>
      <c r="G32" s="278" t="str">
        <f t="shared" si="1"/>
        <v/>
      </c>
    </row>
    <row r="33" ht="20.25" customHeight="1" spans="1:7">
      <c r="A33" s="116" t="s">
        <v>39</v>
      </c>
      <c r="B33" s="131"/>
      <c r="C33" s="163">
        <f>ROUND(C7+C24,2)</f>
        <v>179424</v>
      </c>
      <c r="D33" s="163">
        <f>ROUND(D7+D24,2)</f>
        <v>152024</v>
      </c>
      <c r="E33" s="163">
        <f>ROUND(E7+E24,2)</f>
        <v>170350</v>
      </c>
      <c r="F33" s="278">
        <f t="shared" si="0"/>
        <v>0.949427055466381</v>
      </c>
      <c r="G33" s="278">
        <f t="shared" si="1"/>
        <v>1.1205467557754</v>
      </c>
    </row>
  </sheetData>
  <sheetProtection password="861E" sheet="1"/>
  <mergeCells count="6">
    <mergeCell ref="A2:G2"/>
    <mergeCell ref="A4:B4"/>
    <mergeCell ref="E4:G4"/>
    <mergeCell ref="A33:B33"/>
    <mergeCell ref="C4:C5"/>
    <mergeCell ref="D4:D5"/>
  </mergeCells>
  <dataValidations count="1">
    <dataValidation type="decimal" operator="between" allowBlank="1" showInputMessage="1" showErrorMessage="1" sqref="C8:E23 C25:E32">
      <formula1>-999999999999</formula1>
      <formula2>999999999999</formula2>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showGridLines="0" workbookViewId="0">
      <selection activeCell="M23" sqref="M23"/>
    </sheetView>
  </sheetViews>
  <sheetFormatPr defaultColWidth="9" defaultRowHeight="13.5" customHeight="1"/>
  <cols>
    <col min="1" max="1" width="9" style="95"/>
    <col min="2" max="2" width="63.375" style="95" customWidth="1"/>
    <col min="3" max="9" width="11.625" style="113" customWidth="1"/>
  </cols>
  <sheetData>
    <row r="1" s="95" customFormat="1" ht="14.25" customHeight="1" spans="2:9">
      <c r="B1" s="138" t="s">
        <v>1538</v>
      </c>
      <c r="C1" s="113"/>
      <c r="D1" s="113"/>
      <c r="E1" s="113"/>
      <c r="F1" s="113"/>
      <c r="G1" s="113"/>
      <c r="H1" s="113"/>
      <c r="I1" s="113"/>
    </row>
    <row r="2" s="96" customFormat="1" ht="22.5" customHeight="1" spans="1:9">
      <c r="A2" s="139"/>
      <c r="B2" s="55" t="s">
        <v>1539</v>
      </c>
      <c r="C2" s="140"/>
      <c r="D2" s="140"/>
      <c r="E2" s="140"/>
      <c r="F2" s="140"/>
      <c r="G2" s="140"/>
      <c r="H2" s="140"/>
      <c r="I2" s="140"/>
    </row>
    <row r="3" s="95" customFormat="1" ht="18" customHeight="1" spans="1:9">
      <c r="A3" s="141"/>
      <c r="B3" s="141"/>
      <c r="C3" s="142"/>
      <c r="D3" s="142"/>
      <c r="E3" s="142"/>
      <c r="F3" s="142"/>
      <c r="G3" s="142"/>
      <c r="H3" s="142"/>
      <c r="I3" s="164" t="s">
        <v>2</v>
      </c>
    </row>
    <row r="4" s="114" customFormat="1" ht="31.5" customHeight="1" spans="1:9">
      <c r="A4" s="143" t="s">
        <v>7</v>
      </c>
      <c r="B4" s="144" t="s">
        <v>3</v>
      </c>
      <c r="C4" s="145" t="s">
        <v>1144</v>
      </c>
      <c r="D4" s="145" t="s">
        <v>1540</v>
      </c>
      <c r="E4" s="145" t="s">
        <v>1541</v>
      </c>
      <c r="F4" s="145" t="s">
        <v>1542</v>
      </c>
      <c r="G4" s="146" t="s">
        <v>1543</v>
      </c>
      <c r="H4" s="145" t="s">
        <v>1544</v>
      </c>
      <c r="I4" s="145" t="s">
        <v>1545</v>
      </c>
    </row>
    <row r="5" s="114" customFormat="1" ht="27.75" customHeight="1" spans="1:9">
      <c r="A5" s="143"/>
      <c r="B5" s="147"/>
      <c r="C5" s="148"/>
      <c r="D5" s="148"/>
      <c r="E5" s="149"/>
      <c r="F5" s="150"/>
      <c r="G5" s="151"/>
      <c r="H5" s="148"/>
      <c r="I5" s="148"/>
    </row>
    <row r="6" s="114" customFormat="1" ht="27.75" hidden="1" customHeight="1" spans="1:9">
      <c r="A6" s="143" t="s">
        <v>12</v>
      </c>
      <c r="B6" s="147"/>
      <c r="C6" s="148"/>
      <c r="D6" s="148"/>
      <c r="E6" s="149"/>
      <c r="F6" s="150"/>
      <c r="G6" s="151"/>
      <c r="H6" s="148"/>
      <c r="I6" s="148"/>
    </row>
    <row r="7" s="95" customFormat="1" ht="24" customHeight="1" spans="1:9">
      <c r="A7" s="152">
        <v>207</v>
      </c>
      <c r="B7" s="153" t="s">
        <v>1272</v>
      </c>
      <c r="C7" s="154">
        <f>政府性基金收入表!L8</f>
        <v>10</v>
      </c>
      <c r="D7" s="154">
        <f t="shared" ref="D7:I7" si="0">SUM(D8:D10)</f>
        <v>10</v>
      </c>
      <c r="E7" s="154">
        <f t="shared" si="0"/>
        <v>0</v>
      </c>
      <c r="F7" s="154">
        <f t="shared" si="0"/>
        <v>0</v>
      </c>
      <c r="G7" s="154">
        <f t="shared" si="0"/>
        <v>0</v>
      </c>
      <c r="H7" s="154">
        <f t="shared" si="0"/>
        <v>0</v>
      </c>
      <c r="I7" s="154">
        <f t="shared" si="0"/>
        <v>0</v>
      </c>
    </row>
    <row r="8" s="95" customFormat="1" ht="24" customHeight="1" spans="1:9">
      <c r="A8" s="152">
        <v>20707</v>
      </c>
      <c r="B8" s="155" t="s">
        <v>1274</v>
      </c>
      <c r="C8" s="154">
        <f>ROUND(政府性基金收入表!L9,2)</f>
        <v>10</v>
      </c>
      <c r="D8" s="156">
        <v>10</v>
      </c>
      <c r="E8" s="156"/>
      <c r="F8" s="156"/>
      <c r="G8" s="156"/>
      <c r="H8" s="156"/>
      <c r="I8" s="156"/>
    </row>
    <row r="9" s="95" customFormat="1" ht="24" customHeight="1" spans="1:9">
      <c r="A9" s="152">
        <v>20709</v>
      </c>
      <c r="B9" s="155" t="s">
        <v>1286</v>
      </c>
      <c r="C9" s="154">
        <f>ROUND(政府性基金收入表!L15,2)</f>
        <v>0</v>
      </c>
      <c r="D9" s="156"/>
      <c r="E9" s="156"/>
      <c r="F9" s="156"/>
      <c r="G9" s="156"/>
      <c r="H9" s="156"/>
      <c r="I9" s="156"/>
    </row>
    <row r="10" s="95" customFormat="1" ht="24" customHeight="1" spans="1:9">
      <c r="A10" s="152">
        <v>20710</v>
      </c>
      <c r="B10" s="155" t="s">
        <v>1298</v>
      </c>
      <c r="C10" s="154">
        <f>ROUND(政府性基金收入表!L21,2)</f>
        <v>0</v>
      </c>
      <c r="D10" s="156"/>
      <c r="E10" s="156"/>
      <c r="F10" s="156"/>
      <c r="G10" s="156"/>
      <c r="H10" s="156"/>
      <c r="I10" s="156"/>
    </row>
    <row r="11" s="95" customFormat="1" ht="24" customHeight="1" spans="1:9">
      <c r="A11" s="152">
        <v>208</v>
      </c>
      <c r="B11" s="153" t="s">
        <v>1304</v>
      </c>
      <c r="C11" s="154">
        <f>政府性基金收入表!L24</f>
        <v>700</v>
      </c>
      <c r="D11" s="154">
        <f t="shared" ref="D11:I11" si="1">SUM(D12:D14)</f>
        <v>700</v>
      </c>
      <c r="E11" s="154">
        <f t="shared" si="1"/>
        <v>0</v>
      </c>
      <c r="F11" s="154">
        <f t="shared" si="1"/>
        <v>0</v>
      </c>
      <c r="G11" s="154">
        <f t="shared" si="1"/>
        <v>0</v>
      </c>
      <c r="H11" s="154">
        <f t="shared" si="1"/>
        <v>0</v>
      </c>
      <c r="I11" s="154">
        <f t="shared" si="1"/>
        <v>0</v>
      </c>
    </row>
    <row r="12" s="95" customFormat="1" ht="24" customHeight="1" spans="1:9">
      <c r="A12" s="152">
        <v>20822</v>
      </c>
      <c r="B12" s="155" t="s">
        <v>1306</v>
      </c>
      <c r="C12" s="154">
        <f>ROUND(政府性基金收入表!L25,2)</f>
        <v>700</v>
      </c>
      <c r="D12" s="156">
        <v>700</v>
      </c>
      <c r="E12" s="156"/>
      <c r="F12" s="156"/>
      <c r="G12" s="156"/>
      <c r="H12" s="156"/>
      <c r="I12" s="156"/>
    </row>
    <row r="13" s="95" customFormat="1" ht="24" customHeight="1" spans="1:9">
      <c r="A13" s="152">
        <v>20823</v>
      </c>
      <c r="B13" s="155" t="s">
        <v>1314</v>
      </c>
      <c r="C13" s="154">
        <f>ROUND(政府性基金收入表!L29,2)</f>
        <v>0</v>
      </c>
      <c r="D13" s="156"/>
      <c r="E13" s="156"/>
      <c r="F13" s="156"/>
      <c r="G13" s="156"/>
      <c r="H13" s="156"/>
      <c r="I13" s="156"/>
    </row>
    <row r="14" s="95" customFormat="1" ht="24" customHeight="1" spans="1:9">
      <c r="A14" s="152">
        <v>20829</v>
      </c>
      <c r="B14" s="155" t="s">
        <v>1320</v>
      </c>
      <c r="C14" s="154">
        <f>ROUND(政府性基金收入表!L33,2)</f>
        <v>0</v>
      </c>
      <c r="D14" s="156"/>
      <c r="E14" s="156"/>
      <c r="F14" s="156"/>
      <c r="G14" s="156"/>
      <c r="H14" s="156"/>
      <c r="I14" s="156"/>
    </row>
    <row r="15" s="95" customFormat="1" ht="24" customHeight="1" spans="1:9">
      <c r="A15" s="152">
        <v>211</v>
      </c>
      <c r="B15" s="153" t="s">
        <v>1325</v>
      </c>
      <c r="C15" s="154">
        <f>政府性基金收入表!L36</f>
        <v>0</v>
      </c>
      <c r="D15" s="154">
        <f t="shared" ref="D15:I15" si="2">SUM(D16:D17)</f>
        <v>0</v>
      </c>
      <c r="E15" s="154">
        <f t="shared" si="2"/>
        <v>0</v>
      </c>
      <c r="F15" s="154">
        <f t="shared" si="2"/>
        <v>0</v>
      </c>
      <c r="G15" s="154">
        <f t="shared" si="2"/>
        <v>0</v>
      </c>
      <c r="H15" s="154">
        <f t="shared" si="2"/>
        <v>0</v>
      </c>
      <c r="I15" s="154">
        <f t="shared" si="2"/>
        <v>0</v>
      </c>
    </row>
    <row r="16" s="95" customFormat="1" ht="24" customHeight="1" spans="1:9">
      <c r="A16" s="152">
        <v>21160</v>
      </c>
      <c r="B16" s="153" t="s">
        <v>1327</v>
      </c>
      <c r="C16" s="154">
        <f>ROUND(政府性基金收入表!L37,2)</f>
        <v>0</v>
      </c>
      <c r="D16" s="156"/>
      <c r="E16" s="156"/>
      <c r="F16" s="156"/>
      <c r="G16" s="156"/>
      <c r="H16" s="156"/>
      <c r="I16" s="156"/>
    </row>
    <row r="17" s="95" customFormat="1" ht="24" customHeight="1" spans="1:9">
      <c r="A17" s="152">
        <v>21161</v>
      </c>
      <c r="B17" s="153" t="s">
        <v>1337</v>
      </c>
      <c r="C17" s="154">
        <f>ROUND(政府性基金收入表!L42,2)</f>
        <v>0</v>
      </c>
      <c r="D17" s="156"/>
      <c r="E17" s="156"/>
      <c r="F17" s="156"/>
      <c r="G17" s="156"/>
      <c r="H17" s="156"/>
      <c r="I17" s="156"/>
    </row>
    <row r="18" s="95" customFormat="1" ht="24" customHeight="1" spans="1:9">
      <c r="A18" s="152">
        <v>212</v>
      </c>
      <c r="B18" s="153" t="s">
        <v>1347</v>
      </c>
      <c r="C18" s="154">
        <f>政府性基金收入表!L47</f>
        <v>62155</v>
      </c>
      <c r="D18" s="154">
        <f t="shared" ref="D18:I18" si="3">SUM(D19:D28)</f>
        <v>60055</v>
      </c>
      <c r="E18" s="154">
        <f t="shared" si="3"/>
        <v>2100</v>
      </c>
      <c r="F18" s="154">
        <f t="shared" si="3"/>
        <v>0</v>
      </c>
      <c r="G18" s="154">
        <f t="shared" si="3"/>
        <v>0</v>
      </c>
      <c r="H18" s="154">
        <f t="shared" si="3"/>
        <v>0</v>
      </c>
      <c r="I18" s="154">
        <f t="shared" si="3"/>
        <v>0</v>
      </c>
    </row>
    <row r="19" s="95" customFormat="1" ht="24" customHeight="1" spans="1:9">
      <c r="A19" s="152">
        <v>21208</v>
      </c>
      <c r="B19" s="153" t="s">
        <v>1349</v>
      </c>
      <c r="C19" s="154">
        <f>ROUND(政府性基金收入表!L48,2)</f>
        <v>60055</v>
      </c>
      <c r="D19" s="156">
        <v>60055</v>
      </c>
      <c r="E19" s="156"/>
      <c r="F19" s="156"/>
      <c r="G19" s="156"/>
      <c r="H19" s="156"/>
      <c r="I19" s="156"/>
    </row>
    <row r="20" s="95" customFormat="1" ht="24" customHeight="1" spans="1:9">
      <c r="A20" s="152">
        <v>21210</v>
      </c>
      <c r="B20" s="153" t="s">
        <v>1369</v>
      </c>
      <c r="C20" s="154">
        <f>ROUND(政府性基金收入表!L64,2)</f>
        <v>100</v>
      </c>
      <c r="D20" s="156"/>
      <c r="E20" s="156">
        <v>100</v>
      </c>
      <c r="F20" s="156"/>
      <c r="G20" s="156"/>
      <c r="H20" s="156"/>
      <c r="I20" s="156"/>
    </row>
    <row r="21" s="95" customFormat="1" ht="24" customHeight="1" spans="1:9">
      <c r="A21" s="152">
        <v>21211</v>
      </c>
      <c r="B21" s="153" t="s">
        <v>1371</v>
      </c>
      <c r="C21" s="154">
        <f>ROUND(政府性基金收入表!L68,2)</f>
        <v>0</v>
      </c>
      <c r="D21" s="156"/>
      <c r="E21" s="156"/>
      <c r="F21" s="156"/>
      <c r="G21" s="156"/>
      <c r="H21" s="156"/>
      <c r="I21" s="156"/>
    </row>
    <row r="22" s="95" customFormat="1" ht="24" customHeight="1" spans="1:9">
      <c r="A22" s="152">
        <v>21213</v>
      </c>
      <c r="B22" s="153" t="s">
        <v>1372</v>
      </c>
      <c r="C22" s="154">
        <f>ROUND(政府性基金收入表!L69,2)</f>
        <v>2000</v>
      </c>
      <c r="D22" s="156"/>
      <c r="E22" s="156">
        <v>2000</v>
      </c>
      <c r="F22" s="156"/>
      <c r="G22" s="156"/>
      <c r="H22" s="156"/>
      <c r="I22" s="156"/>
    </row>
    <row r="23" s="95" customFormat="1" ht="24" customHeight="1" spans="1:9">
      <c r="A23" s="152">
        <v>21214</v>
      </c>
      <c r="B23" s="153" t="s">
        <v>1546</v>
      </c>
      <c r="C23" s="154">
        <f>ROUND(政府性基金收入表!L75,2)</f>
        <v>0</v>
      </c>
      <c r="D23" s="156"/>
      <c r="E23" s="156"/>
      <c r="F23" s="156"/>
      <c r="G23" s="156"/>
      <c r="H23" s="156"/>
      <c r="I23" s="156"/>
    </row>
    <row r="24" s="95" customFormat="1" ht="24" customHeight="1" spans="1:9">
      <c r="A24" s="152">
        <v>21215</v>
      </c>
      <c r="B24" s="153" t="s">
        <v>1382</v>
      </c>
      <c r="C24" s="154">
        <f>ROUND(政府性基金收入表!L79,2)</f>
        <v>0</v>
      </c>
      <c r="D24" s="156"/>
      <c r="E24" s="156"/>
      <c r="F24" s="156"/>
      <c r="G24" s="156"/>
      <c r="H24" s="156"/>
      <c r="I24" s="156"/>
    </row>
    <row r="25" s="95" customFormat="1" ht="24" customHeight="1" spans="1:9">
      <c r="A25" s="152">
        <v>21216</v>
      </c>
      <c r="B25" s="153" t="s">
        <v>1384</v>
      </c>
      <c r="C25" s="154">
        <f>ROUND(政府性基金收入表!L83,2)</f>
        <v>0</v>
      </c>
      <c r="D25" s="156"/>
      <c r="E25" s="156"/>
      <c r="F25" s="156"/>
      <c r="G25" s="156"/>
      <c r="H25" s="156"/>
      <c r="I25" s="156"/>
    </row>
    <row r="26" s="95" customFormat="1" ht="24" customHeight="1" spans="1:9">
      <c r="A26" s="152">
        <v>21217</v>
      </c>
      <c r="B26" s="153" t="s">
        <v>1386</v>
      </c>
      <c r="C26" s="154">
        <f>ROUND(政府性基金收入表!L87,2)</f>
        <v>0</v>
      </c>
      <c r="D26" s="156"/>
      <c r="E26" s="156"/>
      <c r="F26" s="156"/>
      <c r="G26" s="156"/>
      <c r="H26" s="156"/>
      <c r="I26" s="156"/>
    </row>
    <row r="27" s="95" customFormat="1" ht="24" customHeight="1" spans="1:9">
      <c r="A27" s="152">
        <v>21218</v>
      </c>
      <c r="B27" s="153" t="s">
        <v>1388</v>
      </c>
      <c r="C27" s="154">
        <f>ROUND(政府性基金收入表!L93,2)</f>
        <v>0</v>
      </c>
      <c r="D27" s="156"/>
      <c r="E27" s="156"/>
      <c r="F27" s="156"/>
      <c r="G27" s="156"/>
      <c r="H27" s="156"/>
      <c r="I27" s="156"/>
    </row>
    <row r="28" s="95" customFormat="1" ht="24" customHeight="1" spans="1:9">
      <c r="A28" s="152">
        <v>21219</v>
      </c>
      <c r="B28" s="153" t="s">
        <v>1390</v>
      </c>
      <c r="C28" s="154">
        <f>ROUND(政府性基金收入表!L96,2)</f>
        <v>0</v>
      </c>
      <c r="D28" s="156"/>
      <c r="E28" s="156"/>
      <c r="F28" s="156"/>
      <c r="G28" s="156"/>
      <c r="H28" s="156"/>
      <c r="I28" s="156"/>
    </row>
    <row r="29" s="95" customFormat="1" ht="24" customHeight="1" spans="1:9">
      <c r="A29" s="152">
        <v>213</v>
      </c>
      <c r="B29" s="153" t="s">
        <v>1392</v>
      </c>
      <c r="C29" s="154">
        <f>政府性基金收入表!L105</f>
        <v>2100</v>
      </c>
      <c r="D29" s="154">
        <f t="shared" ref="D29:I29" si="4">SUM(D30:D34)</f>
        <v>100</v>
      </c>
      <c r="E29" s="154">
        <f t="shared" si="4"/>
        <v>2000</v>
      </c>
      <c r="F29" s="154">
        <f t="shared" si="4"/>
        <v>0</v>
      </c>
      <c r="G29" s="154">
        <f t="shared" si="4"/>
        <v>0</v>
      </c>
      <c r="H29" s="154">
        <f t="shared" si="4"/>
        <v>0</v>
      </c>
      <c r="I29" s="154">
        <f t="shared" si="4"/>
        <v>0</v>
      </c>
    </row>
    <row r="30" s="95" customFormat="1" ht="24" customHeight="1" spans="1:9">
      <c r="A30" s="152">
        <v>21366</v>
      </c>
      <c r="B30" s="153" t="s">
        <v>1393</v>
      </c>
      <c r="C30" s="154">
        <f>ROUND(政府性基金收入表!L106,2)</f>
        <v>100</v>
      </c>
      <c r="D30" s="156">
        <v>100</v>
      </c>
      <c r="E30" s="156"/>
      <c r="F30" s="156"/>
      <c r="G30" s="156"/>
      <c r="H30" s="156"/>
      <c r="I30" s="156"/>
    </row>
    <row r="31" s="95" customFormat="1" ht="24" customHeight="1" spans="1:9">
      <c r="A31" s="152">
        <v>21367</v>
      </c>
      <c r="B31" s="157" t="s">
        <v>1397</v>
      </c>
      <c r="C31" s="154">
        <f>ROUND(政府性基金收入表!L111,2)</f>
        <v>0</v>
      </c>
      <c r="D31" s="156"/>
      <c r="E31" s="156"/>
      <c r="F31" s="156"/>
      <c r="G31" s="156"/>
      <c r="H31" s="156"/>
      <c r="I31" s="156"/>
    </row>
    <row r="32" s="95" customFormat="1" ht="24" customHeight="1" spans="1:9">
      <c r="A32" s="152">
        <v>21369</v>
      </c>
      <c r="B32" s="157" t="s">
        <v>1400</v>
      </c>
      <c r="C32" s="154">
        <f>ROUND(政府性基金收入表!L116,2)</f>
        <v>2000</v>
      </c>
      <c r="D32" s="156"/>
      <c r="E32" s="156">
        <v>2000</v>
      </c>
      <c r="F32" s="156"/>
      <c r="G32" s="156"/>
      <c r="H32" s="156"/>
      <c r="I32" s="156"/>
    </row>
    <row r="33" s="95" customFormat="1" ht="24" customHeight="1" spans="1:9">
      <c r="A33" s="152">
        <v>21370</v>
      </c>
      <c r="B33" s="158" t="s">
        <v>1404</v>
      </c>
      <c r="C33" s="154">
        <f>ROUND(政府性基金收入表!L121,2)</f>
        <v>0</v>
      </c>
      <c r="D33" s="156"/>
      <c r="E33" s="156"/>
      <c r="F33" s="156"/>
      <c r="G33" s="156"/>
      <c r="H33" s="156"/>
      <c r="I33" s="156"/>
    </row>
    <row r="34" s="95" customFormat="1" ht="24" customHeight="1" spans="1:9">
      <c r="A34" s="152">
        <v>21371</v>
      </c>
      <c r="B34" s="158" t="s">
        <v>1406</v>
      </c>
      <c r="C34" s="154">
        <f>ROUND(政府性基金收入表!L124,2)</f>
        <v>0</v>
      </c>
      <c r="D34" s="156"/>
      <c r="E34" s="156"/>
      <c r="F34" s="156"/>
      <c r="G34" s="156"/>
      <c r="H34" s="156"/>
      <c r="I34" s="156"/>
    </row>
    <row r="35" s="95" customFormat="1" ht="24" customHeight="1" spans="1:9">
      <c r="A35" s="152">
        <v>214</v>
      </c>
      <c r="B35" s="155" t="s">
        <v>1409</v>
      </c>
      <c r="C35" s="154">
        <f>政府性基金收入表!L129</f>
        <v>0</v>
      </c>
      <c r="D35" s="154">
        <f t="shared" ref="D35:I35" si="5">SUM(D36:D43)</f>
        <v>0</v>
      </c>
      <c r="E35" s="154">
        <f t="shared" si="5"/>
        <v>0</v>
      </c>
      <c r="F35" s="154">
        <f t="shared" si="5"/>
        <v>0</v>
      </c>
      <c r="G35" s="154">
        <f t="shared" si="5"/>
        <v>0</v>
      </c>
      <c r="H35" s="154">
        <f t="shared" si="5"/>
        <v>0</v>
      </c>
      <c r="I35" s="154">
        <f t="shared" si="5"/>
        <v>0</v>
      </c>
    </row>
    <row r="36" s="95" customFormat="1" ht="24" customHeight="1" spans="1:9">
      <c r="A36" s="152">
        <v>21460</v>
      </c>
      <c r="B36" s="157" t="s">
        <v>1410</v>
      </c>
      <c r="C36" s="154">
        <f>ROUND(政府性基金收入表!L130,2)</f>
        <v>0</v>
      </c>
      <c r="D36" s="156"/>
      <c r="E36" s="156"/>
      <c r="F36" s="156"/>
      <c r="G36" s="156"/>
      <c r="H36" s="156"/>
      <c r="I36" s="156"/>
    </row>
    <row r="37" s="95" customFormat="1" ht="24" customHeight="1" spans="1:9">
      <c r="A37" s="152">
        <v>21462</v>
      </c>
      <c r="B37" s="157" t="s">
        <v>1413</v>
      </c>
      <c r="C37" s="154">
        <f>ROUND(政府性基金收入表!L135,2)</f>
        <v>0</v>
      </c>
      <c r="D37" s="156"/>
      <c r="E37" s="156"/>
      <c r="F37" s="156"/>
      <c r="G37" s="156"/>
      <c r="H37" s="156"/>
      <c r="I37" s="156"/>
    </row>
    <row r="38" s="95" customFormat="1" ht="24" customHeight="1" spans="1:9">
      <c r="A38" s="152">
        <v>21464</v>
      </c>
      <c r="B38" s="157" t="s">
        <v>1417</v>
      </c>
      <c r="C38" s="154">
        <f>ROUND(政府性基金收入表!L140,2)</f>
        <v>0</v>
      </c>
      <c r="D38" s="156"/>
      <c r="E38" s="156"/>
      <c r="F38" s="156"/>
      <c r="G38" s="156"/>
      <c r="H38" s="156"/>
      <c r="I38" s="156"/>
    </row>
    <row r="39" s="95" customFormat="1" ht="24" customHeight="1" spans="1:9">
      <c r="A39" s="152">
        <v>21468</v>
      </c>
      <c r="B39" s="157" t="s">
        <v>1426</v>
      </c>
      <c r="C39" s="154">
        <f>ROUND(政府性基金收入表!L149,2)</f>
        <v>0</v>
      </c>
      <c r="D39" s="156"/>
      <c r="E39" s="156"/>
      <c r="F39" s="156"/>
      <c r="G39" s="156"/>
      <c r="H39" s="156"/>
      <c r="I39" s="156"/>
    </row>
    <row r="40" s="95" customFormat="1" ht="24" customHeight="1" spans="1:9">
      <c r="A40" s="152">
        <v>21469</v>
      </c>
      <c r="B40" s="157" t="s">
        <v>1433</v>
      </c>
      <c r="C40" s="154">
        <f>ROUND(政府性基金收入表!L156,2)</f>
        <v>0</v>
      </c>
      <c r="D40" s="156"/>
      <c r="E40" s="156"/>
      <c r="F40" s="156"/>
      <c r="G40" s="156"/>
      <c r="H40" s="156"/>
      <c r="I40" s="156"/>
    </row>
    <row r="41" s="95" customFormat="1" ht="24" customHeight="1" spans="1:9">
      <c r="A41" s="152">
        <v>21470</v>
      </c>
      <c r="B41" s="157" t="s">
        <v>1442</v>
      </c>
      <c r="C41" s="154">
        <f>ROUND(政府性基金收入表!L166,2)</f>
        <v>0</v>
      </c>
      <c r="D41" s="156"/>
      <c r="E41" s="156"/>
      <c r="F41" s="156"/>
      <c r="G41" s="156"/>
      <c r="H41" s="156"/>
      <c r="I41" s="156"/>
    </row>
    <row r="42" s="95" customFormat="1" ht="24" customHeight="1" spans="1:9">
      <c r="A42" s="152">
        <v>21471</v>
      </c>
      <c r="B42" s="157" t="s">
        <v>1444</v>
      </c>
      <c r="C42" s="154">
        <f>ROUND(政府性基金收入表!L169,2)</f>
        <v>0</v>
      </c>
      <c r="D42" s="156"/>
      <c r="E42" s="156"/>
      <c r="F42" s="156"/>
      <c r="G42" s="156"/>
      <c r="H42" s="156"/>
      <c r="I42" s="156"/>
    </row>
    <row r="43" s="95" customFormat="1" ht="24" customHeight="1" spans="1:9">
      <c r="A43" s="152">
        <v>21472</v>
      </c>
      <c r="B43" s="157" t="s">
        <v>1446</v>
      </c>
      <c r="C43" s="154">
        <f>ROUND(政府性基金收入表!L172,2)</f>
        <v>0</v>
      </c>
      <c r="D43" s="156"/>
      <c r="E43" s="156"/>
      <c r="F43" s="156"/>
      <c r="G43" s="156"/>
      <c r="H43" s="156"/>
      <c r="I43" s="156"/>
    </row>
    <row r="44" s="95" customFormat="1" ht="24" customHeight="1" spans="1:9">
      <c r="A44" s="152">
        <v>215</v>
      </c>
      <c r="B44" s="155" t="s">
        <v>1447</v>
      </c>
      <c r="C44" s="154">
        <f>政府性基金收入表!L173</f>
        <v>0</v>
      </c>
      <c r="D44" s="154">
        <f t="shared" ref="D44:I44" si="6">D45</f>
        <v>0</v>
      </c>
      <c r="E44" s="154">
        <f t="shared" si="6"/>
        <v>0</v>
      </c>
      <c r="F44" s="154">
        <f t="shared" si="6"/>
        <v>0</v>
      </c>
      <c r="G44" s="154">
        <f t="shared" si="6"/>
        <v>0</v>
      </c>
      <c r="H44" s="154">
        <f t="shared" si="6"/>
        <v>0</v>
      </c>
      <c r="I44" s="154">
        <f t="shared" si="6"/>
        <v>0</v>
      </c>
    </row>
    <row r="45" s="95" customFormat="1" ht="24" customHeight="1" spans="1:9">
      <c r="A45" s="152">
        <v>21562</v>
      </c>
      <c r="B45" s="157" t="s">
        <v>1448</v>
      </c>
      <c r="C45" s="154">
        <f>ROUND(政府性基金收入表!L174,2)</f>
        <v>0</v>
      </c>
      <c r="D45" s="156"/>
      <c r="E45" s="156"/>
      <c r="F45" s="156"/>
      <c r="G45" s="156"/>
      <c r="H45" s="156"/>
      <c r="I45" s="156"/>
    </row>
    <row r="46" s="95" customFormat="1" ht="24" customHeight="1" spans="1:9">
      <c r="A46" s="152">
        <v>229</v>
      </c>
      <c r="B46" s="155" t="s">
        <v>1451</v>
      </c>
      <c r="C46" s="154">
        <f>政府性基金收入表!L177</f>
        <v>95535</v>
      </c>
      <c r="D46" s="154">
        <f t="shared" ref="D46:I46" si="7">SUM(D47:D50)</f>
        <v>0</v>
      </c>
      <c r="E46" s="154">
        <f t="shared" si="7"/>
        <v>1500</v>
      </c>
      <c r="F46" s="154">
        <f t="shared" si="7"/>
        <v>0</v>
      </c>
      <c r="G46" s="154">
        <f t="shared" si="7"/>
        <v>0</v>
      </c>
      <c r="H46" s="154">
        <f t="shared" si="7"/>
        <v>94035</v>
      </c>
      <c r="I46" s="154">
        <f t="shared" si="7"/>
        <v>0</v>
      </c>
    </row>
    <row r="47" s="95" customFormat="1" ht="24" customHeight="1" spans="1:9">
      <c r="A47" s="152">
        <v>22904</v>
      </c>
      <c r="B47" s="157" t="s">
        <v>1452</v>
      </c>
      <c r="C47" s="154">
        <f>ROUND(政府性基金收入表!L178,2)</f>
        <v>94035</v>
      </c>
      <c r="D47" s="156"/>
      <c r="E47" s="156"/>
      <c r="F47" s="156"/>
      <c r="G47" s="156"/>
      <c r="H47" s="156">
        <v>94035</v>
      </c>
      <c r="I47" s="156"/>
    </row>
    <row r="48" s="95" customFormat="1" ht="24" customHeight="1" spans="1:9">
      <c r="A48" s="152">
        <v>22908</v>
      </c>
      <c r="B48" s="157" t="s">
        <v>1456</v>
      </c>
      <c r="C48" s="154">
        <f>ROUND(政府性基金收入表!L182,2)</f>
        <v>0</v>
      </c>
      <c r="D48" s="156"/>
      <c r="E48" s="156"/>
      <c r="F48" s="156"/>
      <c r="G48" s="156"/>
      <c r="H48" s="156"/>
      <c r="I48" s="156"/>
    </row>
    <row r="49" s="95" customFormat="1" ht="24" customHeight="1" spans="1:9">
      <c r="A49" s="152">
        <v>22909</v>
      </c>
      <c r="B49" s="157" t="s">
        <v>1465</v>
      </c>
      <c r="C49" s="154">
        <f>ROUND(政府性基金收入表!L191,2)</f>
        <v>0</v>
      </c>
      <c r="D49" s="156"/>
      <c r="E49" s="156"/>
      <c r="F49" s="156"/>
      <c r="G49" s="156"/>
      <c r="H49" s="156"/>
      <c r="I49" s="156"/>
    </row>
    <row r="50" s="95" customFormat="1" ht="24" customHeight="1" spans="1:9">
      <c r="A50" s="152">
        <v>22960</v>
      </c>
      <c r="B50" s="157" t="s">
        <v>1466</v>
      </c>
      <c r="C50" s="154">
        <f>ROUND(政府性基金收入表!L192,2)</f>
        <v>1500</v>
      </c>
      <c r="D50" s="156"/>
      <c r="E50" s="156">
        <v>1500</v>
      </c>
      <c r="F50" s="156"/>
      <c r="G50" s="156"/>
      <c r="H50" s="156"/>
      <c r="I50" s="156"/>
    </row>
    <row r="51" s="95" customFormat="1" ht="24" customHeight="1" spans="1:9">
      <c r="A51" s="152">
        <v>232</v>
      </c>
      <c r="B51" s="155" t="s">
        <v>1477</v>
      </c>
      <c r="C51" s="154">
        <f>ROUND(政府性基金收入表!L203,2)</f>
        <v>10475</v>
      </c>
      <c r="D51" s="156"/>
      <c r="E51" s="156"/>
      <c r="F51" s="156">
        <v>10475</v>
      </c>
      <c r="G51" s="156"/>
      <c r="H51" s="156"/>
      <c r="I51" s="156"/>
    </row>
    <row r="52" s="95" customFormat="1" ht="24" customHeight="1" spans="1:9">
      <c r="A52" s="159">
        <v>233</v>
      </c>
      <c r="B52" s="155" t="s">
        <v>1493</v>
      </c>
      <c r="C52" s="154">
        <f>ROUND(政府性基金收入表!L219,2)</f>
        <v>134</v>
      </c>
      <c r="D52" s="156"/>
      <c r="E52" s="156"/>
      <c r="F52" s="156">
        <v>134</v>
      </c>
      <c r="G52" s="156"/>
      <c r="H52" s="156"/>
      <c r="I52" s="156"/>
    </row>
    <row r="53" s="95" customFormat="1" ht="24" customHeight="1" spans="1:9">
      <c r="A53" s="159">
        <v>234</v>
      </c>
      <c r="B53" s="160" t="s">
        <v>1509</v>
      </c>
      <c r="C53" s="154">
        <f>ROUND(政府性基金收入表!L235,2)</f>
        <v>0</v>
      </c>
      <c r="D53" s="156"/>
      <c r="E53" s="156"/>
      <c r="F53" s="156"/>
      <c r="G53" s="156"/>
      <c r="H53" s="156"/>
      <c r="I53" s="156"/>
    </row>
    <row r="54" s="95" customFormat="1" ht="24" customHeight="1" spans="1:9">
      <c r="A54" s="161" t="s">
        <v>156</v>
      </c>
      <c r="B54" s="162"/>
      <c r="C54" s="163">
        <f>SUM(D54:I54)</f>
        <v>171109</v>
      </c>
      <c r="D54" s="163">
        <f t="shared" ref="D54:I54" si="8">ROUND(D7+D11+D15+D18+D29+D35+D44+D46+D51+D52+D53,2)</f>
        <v>60865</v>
      </c>
      <c r="E54" s="163">
        <f t="shared" si="8"/>
        <v>5600</v>
      </c>
      <c r="F54" s="163">
        <f t="shared" si="8"/>
        <v>10609</v>
      </c>
      <c r="G54" s="163">
        <f t="shared" si="8"/>
        <v>0</v>
      </c>
      <c r="H54" s="163">
        <f t="shared" si="8"/>
        <v>94035</v>
      </c>
      <c r="I54" s="163">
        <f t="shared" si="8"/>
        <v>0</v>
      </c>
    </row>
  </sheetData>
  <sheetProtection password="861E" sheet="1"/>
  <mergeCells count="11">
    <mergeCell ref="B2:I2"/>
    <mergeCell ref="A54:B54"/>
    <mergeCell ref="A4:A5"/>
    <mergeCell ref="B4:B5"/>
    <mergeCell ref="C4:C5"/>
    <mergeCell ref="D4:D5"/>
    <mergeCell ref="E4:E5"/>
    <mergeCell ref="F4:F5"/>
    <mergeCell ref="G4:G5"/>
    <mergeCell ref="H4:H5"/>
    <mergeCell ref="I4:I5"/>
  </mergeCells>
  <dataValidations count="39">
    <dataValidation type="decimal" operator="equal" showErrorMessage="1" error="20707合计数与后列明细之和不相等，请检查并修改" sqref="C8" errorStyle="warning">
      <formula1>ROUND(SUM(D8:I8),2)</formula1>
    </dataValidation>
    <dataValidation type="decimal" operator="equal" showErrorMessage="1" error="20709合计数与后列明细之和不相等，请检查并修改" sqref="C9" errorStyle="warning">
      <formula1>ROUND(SUM(D9:I9),2)</formula1>
    </dataValidation>
    <dataValidation type="decimal" operator="equal" showErrorMessage="1" error="20710合计数与后列明细之和不相等，请检查并修改" sqref="C10" errorStyle="warning">
      <formula1>ROUND(SUM(D10:I10),2)</formula1>
    </dataValidation>
    <dataValidation type="decimal" operator="equal" showErrorMessage="1" error="20822合计数与后列明细之和不相等，请检查并修改" sqref="C12" errorStyle="warning">
      <formula1>ROUND(SUM(D12:I12),2)</formula1>
    </dataValidation>
    <dataValidation type="decimal" operator="equal" showErrorMessage="1" error="20823合计数与后列明细之和不相等，请检查并修改" sqref="C13" errorStyle="warning">
      <formula1>ROUND(SUM(D13:I13),2)</formula1>
    </dataValidation>
    <dataValidation type="decimal" operator="equal" showErrorMessage="1" error="20829合计数与后列明细之和不相等，请检查并修改" sqref="C14" errorStyle="warning">
      <formula1>ROUND(SUM(D14:I14),2)</formula1>
    </dataValidation>
    <dataValidation type="decimal" operator="equal" showErrorMessage="1" error="21160合计数与后列明细之和不相等，请检查并修改" sqref="C16" errorStyle="warning">
      <formula1>ROUND(SUM(D16:I16),2)</formula1>
    </dataValidation>
    <dataValidation type="decimal" operator="equal" showErrorMessage="1" error="21161合计数与后列明细之和不相等，请检查并修改" sqref="C17" errorStyle="warning">
      <formula1>ROUND(SUM(D17:I17),2)</formula1>
    </dataValidation>
    <dataValidation type="decimal" operator="equal" showErrorMessage="1" error="21208合计数与后列明细之和不相等，请检查并修改" sqref="C19" errorStyle="warning">
      <formula1>ROUND(SUM(D19:I19),2)</formula1>
    </dataValidation>
    <dataValidation type="decimal" operator="equal" showErrorMessage="1" error="21210合计数与后列明细之和不相等，请检查并修改" sqref="C20" errorStyle="warning">
      <formula1>ROUND(SUM(D20:I20),2)</formula1>
    </dataValidation>
    <dataValidation type="decimal" operator="equal" showErrorMessage="1" error="21211合计数与后列明细之和不相等，请检查并修改" sqref="C21" errorStyle="warning">
      <formula1>ROUND(SUM(D21:I21),2)</formula1>
    </dataValidation>
    <dataValidation type="decimal" operator="equal" showErrorMessage="1" error="21213合计数与后列明细之和不相等，请检查并修改" sqref="C22" errorStyle="warning">
      <formula1>ROUND(SUM(D22:I22),2)</formula1>
    </dataValidation>
    <dataValidation type="decimal" operator="equal" showErrorMessage="1" error="21214合计数与后列明细之和不相等，请检查并修改" sqref="C23" errorStyle="warning">
      <formula1>ROUND(SUM(D23:I23),2)</formula1>
    </dataValidation>
    <dataValidation type="decimal" operator="equal" showErrorMessage="1" error="21215合计数与后列明细之和不相等，请检查并修改" sqref="C24" errorStyle="warning">
      <formula1>ROUND(SUM(D24:I24),2)</formula1>
    </dataValidation>
    <dataValidation type="decimal" operator="equal" showErrorMessage="1" error="21216合计数与后列明细之和不相等，请检查并修改" sqref="C25" errorStyle="warning">
      <formula1>ROUND(SUM(D25:I25),2)</formula1>
    </dataValidation>
    <dataValidation type="decimal" operator="equal" showErrorMessage="1" error="21217合计数与后列明细之和不相等，请检查并修改" sqref="C26" errorStyle="warning">
      <formula1>ROUND(SUM(D26:I26),2)</formula1>
    </dataValidation>
    <dataValidation type="decimal" operator="equal" showErrorMessage="1" error="21218合计数与后列明细之和不相等，请检查并修改" sqref="C27" errorStyle="warning">
      <formula1>ROUND(SUM(D27:I27),2)</formula1>
    </dataValidation>
    <dataValidation type="decimal" operator="equal" showErrorMessage="1" error="21219合计数与后列明细之和不相等，请检查并修改" sqref="C28" errorStyle="warning">
      <formula1>ROUND(SUM(D28:I28),2)</formula1>
    </dataValidation>
    <dataValidation type="decimal" operator="equal" showErrorMessage="1" error="21366合计数与后列明细之和不相等，请检查并修改" sqref="C30" errorStyle="warning">
      <formula1>ROUND(SUM(D30:I30),2)</formula1>
    </dataValidation>
    <dataValidation type="decimal" operator="equal" showErrorMessage="1" error="21367合计数与后列明细之和不相等，请检查并修改" sqref="C31" errorStyle="warning">
      <formula1>ROUND(SUM(D31:I31),2)</formula1>
    </dataValidation>
    <dataValidation type="decimal" operator="equal" showErrorMessage="1" error="21369合计数与后列明细之和不相等，请检查并修改" sqref="C32" errorStyle="warning">
      <formula1>ROUND(SUM(D32:I32),2)</formula1>
    </dataValidation>
    <dataValidation type="decimal" operator="equal" showErrorMessage="1" error="21370合计数与后列明细之和不相等，请检查并修改" sqref="C33" errorStyle="warning">
      <formula1>ROUND(SUM(D33:I33),2)</formula1>
    </dataValidation>
    <dataValidation type="decimal" operator="equal" showErrorMessage="1" error="21371合计数与后列明细之和不相等，请检查并修改" sqref="C34" errorStyle="warning">
      <formula1>ROUND(SUM(D34:I34),2)</formula1>
    </dataValidation>
    <dataValidation type="decimal" operator="equal" showErrorMessage="1" error="21460合计数与后列明细之和不相等，请检查并修改" sqref="C36" errorStyle="warning">
      <formula1>ROUND(SUM(D36:I36),2)</formula1>
    </dataValidation>
    <dataValidation type="decimal" operator="equal" showErrorMessage="1" error="21462合计数与后列明细之和不相等，请检查并修改" sqref="C37" errorStyle="warning">
      <formula1>ROUND(SUM(D37:I37),2)</formula1>
    </dataValidation>
    <dataValidation type="decimal" operator="equal" showErrorMessage="1" error="21464合计数与后列明细之和不相等，请检查并修改" sqref="C38" errorStyle="warning">
      <formula1>ROUND(SUM(D38:I38),2)</formula1>
    </dataValidation>
    <dataValidation type="decimal" operator="equal" showErrorMessage="1" error="21468合计数与后列明细之和不相等，请检查并修改" sqref="C39" errorStyle="warning">
      <formula1>ROUND(SUM(D39:I39),2)</formula1>
    </dataValidation>
    <dataValidation type="decimal" operator="equal" showErrorMessage="1" error="21469合计数与后列明细之和不相等，请检查并修改" sqref="C40" errorStyle="warning">
      <formula1>ROUND(SUM(D40:I40),2)</formula1>
    </dataValidation>
    <dataValidation type="decimal" operator="equal" showErrorMessage="1" error="21470合计数与后列明细之和不相等，请检查并修改" sqref="C41" errorStyle="warning">
      <formula1>ROUND(SUM(D41:I41),2)</formula1>
    </dataValidation>
    <dataValidation type="decimal" operator="equal" showErrorMessage="1" error="21471合计数与后列明细之和不相等，请检查并修改" sqref="C42" errorStyle="warning">
      <formula1>ROUND(SUM(D42:I42),2)</formula1>
    </dataValidation>
    <dataValidation type="decimal" operator="equal" showErrorMessage="1" error="21472合计数与后列明细之和不相等，请检查并修改" sqref="C43" errorStyle="warning">
      <formula1>ROUND(SUM(D43:I43),2)</formula1>
    </dataValidation>
    <dataValidation type="decimal" operator="equal" showErrorMessage="1" error="21562合计数与后列明细之和不相等，请检查并修改" sqref="C45" errorStyle="warning">
      <formula1>ROUND(SUM(D45:I45),2)</formula1>
    </dataValidation>
    <dataValidation type="decimal" operator="between" allowBlank="1" showInputMessage="1" showErrorMessage="1" sqref="D45:I45 D30:I34 D36:I43 D47:I53 D12:I14 D16:I17 D19:I28 D8:I10">
      <formula1>-999999999999</formula1>
      <formula2>999999999999</formula2>
    </dataValidation>
    <dataValidation type="decimal" operator="equal" showErrorMessage="1" error="22904合计数与后列明细之和不相等，请检查并修改" sqref="C47" errorStyle="warning">
      <formula1>ROUND(SUM(D47:I47),2)</formula1>
    </dataValidation>
    <dataValidation type="decimal" operator="equal" showErrorMessage="1" error="22908合计数与后列明细之和不相等，请检查并修改" sqref="C48 C49" errorStyle="warning">
      <formula1>ROUND(SUM(D48:I48),2)</formula1>
    </dataValidation>
    <dataValidation type="decimal" operator="equal" showErrorMessage="1" error="22960合计数与后列明细之和不相等，请检查并修改" sqref="C50" errorStyle="warning">
      <formula1>ROUND(SUM(D50:I50),2)</formula1>
    </dataValidation>
    <dataValidation type="decimal" operator="equal" showErrorMessage="1" error="232合计数与后列明细之和不相等，请检查并修改" sqref="C51" errorStyle="warning">
      <formula1>ROUND(SUM(D51:I51),2)</formula1>
    </dataValidation>
    <dataValidation type="decimal" operator="equal" showErrorMessage="1" error="233合计数与后列明细之和不相等，请检查并修改" sqref="C52" errorStyle="warning">
      <formula1>ROUND(SUM(D52:I52),2)</formula1>
    </dataValidation>
    <dataValidation type="decimal" operator="equal" showErrorMessage="1" error="234合计数与后列明细之和不相等，请检查并修改" sqref="C53" errorStyle="warning">
      <formula1>ROUND(SUM(D53:I53),2)</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5"/>
  <sheetViews>
    <sheetView showGridLines="0" topLeftCell="C1" workbookViewId="0">
      <selection activeCell="R23" sqref="R23"/>
    </sheetView>
  </sheetViews>
  <sheetFormatPr defaultColWidth="9" defaultRowHeight="13.5" customHeight="1"/>
  <cols>
    <col min="1" max="1" width="8.125" style="95" customWidth="1"/>
    <col min="2" max="2" width="58.875" style="95" customWidth="1"/>
    <col min="3" max="7" width="10.625" style="95" customWidth="1"/>
    <col min="8" max="8" width="6.625" style="95" customWidth="1"/>
    <col min="9" max="9" width="63.25" style="95" customWidth="1"/>
    <col min="10" max="14" width="10.625" style="95" customWidth="1"/>
  </cols>
  <sheetData>
    <row r="1" s="95" customFormat="1" ht="14.25" customHeight="1" spans="1:14">
      <c r="A1" s="97"/>
      <c r="B1" s="98" t="s">
        <v>1269</v>
      </c>
      <c r="C1" s="115"/>
      <c r="D1" s="115"/>
      <c r="E1" s="115"/>
      <c r="F1" s="115"/>
      <c r="G1" s="115"/>
      <c r="H1" s="115"/>
      <c r="I1" s="97"/>
      <c r="J1" s="97"/>
      <c r="K1" s="97"/>
      <c r="L1" s="97"/>
      <c r="M1" s="97"/>
      <c r="N1" s="97"/>
    </row>
    <row r="2" s="96" customFormat="1" ht="22.5" customHeight="1" spans="1:14">
      <c r="A2" s="100"/>
      <c r="B2" s="101" t="s">
        <v>1270</v>
      </c>
      <c r="C2" s="101"/>
      <c r="D2" s="101"/>
      <c r="E2" s="101"/>
      <c r="F2" s="101"/>
      <c r="G2" s="101"/>
      <c r="H2" s="101"/>
      <c r="I2" s="101"/>
      <c r="J2" s="101"/>
      <c r="K2" s="101"/>
      <c r="L2" s="101"/>
      <c r="M2" s="101"/>
      <c r="N2" s="101"/>
    </row>
    <row r="3" s="95" customFormat="1" ht="14.25" customHeight="1" spans="1:14">
      <c r="A3" s="97"/>
      <c r="B3" s="97"/>
      <c r="C3" s="97"/>
      <c r="D3" s="97"/>
      <c r="E3" s="97"/>
      <c r="F3" s="97"/>
      <c r="G3" s="97"/>
      <c r="H3" s="97"/>
      <c r="I3" s="97"/>
      <c r="J3" s="97"/>
      <c r="K3" s="97"/>
      <c r="L3" s="97"/>
      <c r="M3" s="97"/>
      <c r="N3" s="129" t="s">
        <v>2</v>
      </c>
    </row>
    <row r="4" s="95" customFormat="1" ht="31.5" customHeight="1" spans="1:14">
      <c r="A4" s="103" t="s">
        <v>42</v>
      </c>
      <c r="B4" s="103"/>
      <c r="C4" s="103"/>
      <c r="D4" s="103"/>
      <c r="E4" s="103"/>
      <c r="F4" s="103"/>
      <c r="G4" s="103"/>
      <c r="H4" s="116" t="s">
        <v>43</v>
      </c>
      <c r="I4" s="130"/>
      <c r="J4" s="130"/>
      <c r="K4" s="130"/>
      <c r="L4" s="130"/>
      <c r="M4" s="130"/>
      <c r="N4" s="131"/>
    </row>
    <row r="5" s="113" customFormat="1" ht="19.5" customHeight="1" spans="1:14">
      <c r="A5" s="117" t="s">
        <v>3</v>
      </c>
      <c r="B5" s="118"/>
      <c r="C5" s="117" t="s">
        <v>4</v>
      </c>
      <c r="D5" s="117" t="s">
        <v>5</v>
      </c>
      <c r="E5" s="117" t="s">
        <v>6</v>
      </c>
      <c r="F5" s="117"/>
      <c r="G5" s="117"/>
      <c r="H5" s="119" t="s">
        <v>3</v>
      </c>
      <c r="I5" s="132"/>
      <c r="J5" s="117" t="s">
        <v>4</v>
      </c>
      <c r="K5" s="117" t="s">
        <v>5</v>
      </c>
      <c r="L5" s="117" t="s">
        <v>6</v>
      </c>
      <c r="M5" s="117"/>
      <c r="N5" s="117"/>
    </row>
    <row r="6" s="113" customFormat="1" ht="60" customHeight="1" spans="1:14">
      <c r="A6" s="120" t="s">
        <v>7</v>
      </c>
      <c r="B6" s="117" t="s">
        <v>8</v>
      </c>
      <c r="C6" s="117"/>
      <c r="D6" s="117"/>
      <c r="E6" s="117" t="s">
        <v>9</v>
      </c>
      <c r="F6" s="120" t="s">
        <v>10</v>
      </c>
      <c r="G6" s="120" t="s">
        <v>11</v>
      </c>
      <c r="H6" s="120" t="s">
        <v>7</v>
      </c>
      <c r="I6" s="117" t="s">
        <v>8</v>
      </c>
      <c r="J6" s="117"/>
      <c r="K6" s="117"/>
      <c r="L6" s="117" t="s">
        <v>9</v>
      </c>
      <c r="M6" s="120" t="s">
        <v>10</v>
      </c>
      <c r="N6" s="120" t="s">
        <v>11</v>
      </c>
    </row>
    <row r="7" s="113" customFormat="1" ht="60" hidden="1" customHeight="1" spans="1:14">
      <c r="A7" s="120" t="s">
        <v>12</v>
      </c>
      <c r="B7" s="117"/>
      <c r="C7" s="117"/>
      <c r="D7" s="117"/>
      <c r="E7" s="117"/>
      <c r="F7" s="120"/>
      <c r="G7" s="120"/>
      <c r="H7" s="120"/>
      <c r="I7" s="117"/>
      <c r="J7" s="117"/>
      <c r="K7" s="117"/>
      <c r="L7" s="117"/>
      <c r="M7" s="120"/>
      <c r="N7" s="120"/>
    </row>
    <row r="8" s="95" customFormat="1" ht="20.25" customHeight="1" spans="1:14">
      <c r="A8" s="105">
        <v>1030102</v>
      </c>
      <c r="B8" s="121" t="s">
        <v>1271</v>
      </c>
      <c r="C8" s="122"/>
      <c r="D8" s="122"/>
      <c r="E8" s="122"/>
      <c r="F8" s="65" t="str">
        <f t="shared" ref="F8:F53" si="0">IFERROR(E8/C8,"")</f>
        <v/>
      </c>
      <c r="G8" s="65" t="str">
        <f t="shared" ref="G8:G53" si="1">IFERROR(E8/D8,"")</f>
        <v/>
      </c>
      <c r="H8" s="123">
        <v>207</v>
      </c>
      <c r="I8" s="121" t="s">
        <v>1272</v>
      </c>
      <c r="J8" s="63">
        <f t="shared" ref="J8:L8" si="2">J9+J15+J21</f>
        <v>10</v>
      </c>
      <c r="K8" s="63">
        <f t="shared" si="2"/>
        <v>0</v>
      </c>
      <c r="L8" s="63">
        <f t="shared" si="2"/>
        <v>10</v>
      </c>
      <c r="M8" s="65">
        <f t="shared" ref="M8:M71" si="3">IFERROR(L8/J8,"")</f>
        <v>1</v>
      </c>
      <c r="N8" s="65" t="str">
        <f t="shared" ref="N8:N71" si="4">IFERROR(L8/K8,"")</f>
        <v/>
      </c>
    </row>
    <row r="9" s="95" customFormat="1" ht="20.25" customHeight="1" spans="1:14">
      <c r="A9" s="105">
        <v>1030112</v>
      </c>
      <c r="B9" s="121" t="s">
        <v>1273</v>
      </c>
      <c r="C9" s="122"/>
      <c r="D9" s="122"/>
      <c r="E9" s="122"/>
      <c r="F9" s="65" t="str">
        <f t="shared" si="0"/>
        <v/>
      </c>
      <c r="G9" s="65" t="str">
        <f t="shared" si="1"/>
        <v/>
      </c>
      <c r="H9" s="123">
        <v>20707</v>
      </c>
      <c r="I9" s="125" t="s">
        <v>1274</v>
      </c>
      <c r="J9" s="60">
        <f t="shared" ref="J9:L9" si="5">SUM(J10:J14)</f>
        <v>10</v>
      </c>
      <c r="K9" s="60">
        <f t="shared" si="5"/>
        <v>0</v>
      </c>
      <c r="L9" s="60">
        <f t="shared" si="5"/>
        <v>10</v>
      </c>
      <c r="M9" s="65">
        <f t="shared" si="3"/>
        <v>1</v>
      </c>
      <c r="N9" s="65" t="str">
        <f t="shared" si="4"/>
        <v/>
      </c>
    </row>
    <row r="10" s="95" customFormat="1" ht="20.25" customHeight="1" spans="1:14">
      <c r="A10" s="105">
        <v>1030129</v>
      </c>
      <c r="B10" s="121" t="s">
        <v>1275</v>
      </c>
      <c r="C10" s="124">
        <v>3000</v>
      </c>
      <c r="D10" s="122"/>
      <c r="E10" s="122"/>
      <c r="F10" s="65">
        <f t="shared" si="0"/>
        <v>0</v>
      </c>
      <c r="G10" s="65" t="str">
        <f t="shared" si="1"/>
        <v/>
      </c>
      <c r="H10" s="123">
        <v>2070701</v>
      </c>
      <c r="I10" s="125" t="s">
        <v>1276</v>
      </c>
      <c r="J10" s="74"/>
      <c r="K10" s="74"/>
      <c r="L10" s="74"/>
      <c r="M10" s="65" t="str">
        <f t="shared" si="3"/>
        <v/>
      </c>
      <c r="N10" s="65" t="str">
        <f t="shared" si="4"/>
        <v/>
      </c>
    </row>
    <row r="11" s="95" customFormat="1" ht="20.25" customHeight="1" spans="1:14">
      <c r="A11" s="105">
        <v>1030146</v>
      </c>
      <c r="B11" s="121" t="s">
        <v>1277</v>
      </c>
      <c r="C11" s="124">
        <v>4500</v>
      </c>
      <c r="D11" s="122"/>
      <c r="E11" s="122"/>
      <c r="F11" s="65">
        <f t="shared" si="0"/>
        <v>0</v>
      </c>
      <c r="G11" s="65" t="str">
        <f t="shared" si="1"/>
        <v/>
      </c>
      <c r="H11" s="123">
        <v>2070702</v>
      </c>
      <c r="I11" s="125" t="s">
        <v>1278</v>
      </c>
      <c r="J11" s="74"/>
      <c r="K11" s="74"/>
      <c r="L11" s="74"/>
      <c r="M11" s="65" t="str">
        <f t="shared" si="3"/>
        <v/>
      </c>
      <c r="N11" s="65" t="str">
        <f t="shared" si="4"/>
        <v/>
      </c>
    </row>
    <row r="12" s="95" customFormat="1" ht="20.25" customHeight="1" spans="1:14">
      <c r="A12" s="105">
        <v>1030147</v>
      </c>
      <c r="B12" s="121" t="s">
        <v>1279</v>
      </c>
      <c r="C12" s="122"/>
      <c r="D12" s="122"/>
      <c r="E12" s="122"/>
      <c r="F12" s="65" t="str">
        <f t="shared" si="0"/>
        <v/>
      </c>
      <c r="G12" s="65" t="str">
        <f t="shared" si="1"/>
        <v/>
      </c>
      <c r="H12" s="123">
        <v>2070703</v>
      </c>
      <c r="I12" s="125" t="s">
        <v>1280</v>
      </c>
      <c r="J12" s="74"/>
      <c r="K12" s="74"/>
      <c r="L12" s="74"/>
      <c r="M12" s="65" t="str">
        <f t="shared" si="3"/>
        <v/>
      </c>
      <c r="N12" s="65" t="str">
        <f t="shared" si="4"/>
        <v/>
      </c>
    </row>
    <row r="13" s="95" customFormat="1" ht="20.25" customHeight="1" spans="1:14">
      <c r="A13" s="105">
        <v>1030148</v>
      </c>
      <c r="B13" s="121" t="s">
        <v>1281</v>
      </c>
      <c r="C13" s="60">
        <f>SUM(C14:C18)</f>
        <v>152500</v>
      </c>
      <c r="D13" s="60">
        <f>SUM(D14:D18)</f>
        <v>132254</v>
      </c>
      <c r="E13" s="60">
        <f>SUM(E14:E18)</f>
        <v>150000</v>
      </c>
      <c r="F13" s="65">
        <f t="shared" si="0"/>
        <v>0.983606557377049</v>
      </c>
      <c r="G13" s="65">
        <f t="shared" si="1"/>
        <v>1.134181196788</v>
      </c>
      <c r="H13" s="123">
        <v>2070704</v>
      </c>
      <c r="I13" s="125" t="s">
        <v>1282</v>
      </c>
      <c r="J13" s="74"/>
      <c r="K13" s="74"/>
      <c r="L13" s="74"/>
      <c r="M13" s="65" t="str">
        <f t="shared" si="3"/>
        <v/>
      </c>
      <c r="N13" s="65" t="str">
        <f t="shared" si="4"/>
        <v/>
      </c>
    </row>
    <row r="14" s="95" customFormat="1" ht="20.25" customHeight="1" spans="1:14">
      <c r="A14" s="105">
        <v>103014801</v>
      </c>
      <c r="B14" s="106" t="s">
        <v>1283</v>
      </c>
      <c r="C14" s="74">
        <v>140000</v>
      </c>
      <c r="D14" s="74">
        <v>57206</v>
      </c>
      <c r="E14" s="74">
        <v>60000</v>
      </c>
      <c r="F14" s="65">
        <f t="shared" si="0"/>
        <v>0.428571428571429</v>
      </c>
      <c r="G14" s="65">
        <f t="shared" si="1"/>
        <v>1.04884103066112</v>
      </c>
      <c r="H14" s="123">
        <v>2070799</v>
      </c>
      <c r="I14" s="125" t="s">
        <v>1284</v>
      </c>
      <c r="J14" s="74">
        <v>10</v>
      </c>
      <c r="K14" s="74"/>
      <c r="L14" s="74">
        <v>10</v>
      </c>
      <c r="M14" s="65">
        <f t="shared" si="3"/>
        <v>1</v>
      </c>
      <c r="N14" s="65" t="str">
        <f t="shared" si="4"/>
        <v/>
      </c>
    </row>
    <row r="15" s="95" customFormat="1" ht="20.25" customHeight="1" spans="1:14">
      <c r="A15" s="105">
        <v>103014802</v>
      </c>
      <c r="B15" s="106" t="s">
        <v>1285</v>
      </c>
      <c r="C15" s="74"/>
      <c r="D15" s="74"/>
      <c r="E15" s="74"/>
      <c r="F15" s="65" t="str">
        <f t="shared" si="0"/>
        <v/>
      </c>
      <c r="G15" s="65" t="str">
        <f t="shared" si="1"/>
        <v/>
      </c>
      <c r="H15" s="123">
        <v>20709</v>
      </c>
      <c r="I15" s="125" t="s">
        <v>1286</v>
      </c>
      <c r="J15" s="60">
        <f t="shared" ref="J15:L15" si="6">SUM(J16:J20)</f>
        <v>0</v>
      </c>
      <c r="K15" s="60">
        <f t="shared" si="6"/>
        <v>0</v>
      </c>
      <c r="L15" s="60">
        <f t="shared" si="6"/>
        <v>0</v>
      </c>
      <c r="M15" s="65" t="str">
        <f t="shared" si="3"/>
        <v/>
      </c>
      <c r="N15" s="65" t="str">
        <f t="shared" si="4"/>
        <v/>
      </c>
    </row>
    <row r="16" s="95" customFormat="1" ht="20.25" customHeight="1" spans="1:14">
      <c r="A16" s="105">
        <v>103014803</v>
      </c>
      <c r="B16" s="106" t="s">
        <v>1287</v>
      </c>
      <c r="C16" s="74"/>
      <c r="D16" s="74"/>
      <c r="E16" s="74"/>
      <c r="F16" s="65" t="str">
        <f t="shared" si="0"/>
        <v/>
      </c>
      <c r="G16" s="65" t="str">
        <f t="shared" si="1"/>
        <v/>
      </c>
      <c r="H16" s="123">
        <v>2070901</v>
      </c>
      <c r="I16" s="125" t="s">
        <v>1288</v>
      </c>
      <c r="J16" s="74"/>
      <c r="K16" s="74"/>
      <c r="L16" s="74"/>
      <c r="M16" s="65" t="str">
        <f t="shared" si="3"/>
        <v/>
      </c>
      <c r="N16" s="65" t="str">
        <f t="shared" si="4"/>
        <v/>
      </c>
    </row>
    <row r="17" s="95" customFormat="1" ht="20.25" customHeight="1" spans="1:14">
      <c r="A17" s="105">
        <v>103014898</v>
      </c>
      <c r="B17" s="106" t="s">
        <v>1289</v>
      </c>
      <c r="C17" s="74"/>
      <c r="D17" s="74">
        <v>-1637</v>
      </c>
      <c r="E17" s="74"/>
      <c r="F17" s="65" t="str">
        <f t="shared" si="0"/>
        <v/>
      </c>
      <c r="G17" s="65">
        <f t="shared" si="1"/>
        <v>0</v>
      </c>
      <c r="H17" s="123">
        <v>2070902</v>
      </c>
      <c r="I17" s="125" t="s">
        <v>1290</v>
      </c>
      <c r="J17" s="74"/>
      <c r="K17" s="74"/>
      <c r="L17" s="74"/>
      <c r="M17" s="65" t="str">
        <f t="shared" si="3"/>
        <v/>
      </c>
      <c r="N17" s="65" t="str">
        <f t="shared" si="4"/>
        <v/>
      </c>
    </row>
    <row r="18" s="95" customFormat="1" ht="20.25" customHeight="1" spans="1:14">
      <c r="A18" s="105">
        <v>103014899</v>
      </c>
      <c r="B18" s="106" t="s">
        <v>1291</v>
      </c>
      <c r="C18" s="74">
        <v>12500</v>
      </c>
      <c r="D18" s="74">
        <v>76685</v>
      </c>
      <c r="E18" s="74">
        <v>90000</v>
      </c>
      <c r="F18" s="65">
        <f t="shared" si="0"/>
        <v>7.2</v>
      </c>
      <c r="G18" s="65">
        <f t="shared" si="1"/>
        <v>1.17363239225403</v>
      </c>
      <c r="H18" s="123">
        <v>2070903</v>
      </c>
      <c r="I18" s="125" t="s">
        <v>1292</v>
      </c>
      <c r="J18" s="74"/>
      <c r="K18" s="74"/>
      <c r="L18" s="74"/>
      <c r="M18" s="65" t="str">
        <f t="shared" si="3"/>
        <v/>
      </c>
      <c r="N18" s="65" t="str">
        <f t="shared" si="4"/>
        <v/>
      </c>
    </row>
    <row r="19" s="95" customFormat="1" ht="20.25" customHeight="1" spans="1:14">
      <c r="A19" s="105">
        <v>1030150</v>
      </c>
      <c r="B19" s="121" t="s">
        <v>1293</v>
      </c>
      <c r="C19" s="122"/>
      <c r="D19" s="122"/>
      <c r="E19" s="122"/>
      <c r="F19" s="65" t="str">
        <f t="shared" si="0"/>
        <v/>
      </c>
      <c r="G19" s="65" t="str">
        <f t="shared" si="1"/>
        <v/>
      </c>
      <c r="H19" s="123">
        <v>2070904</v>
      </c>
      <c r="I19" s="125" t="s">
        <v>1294</v>
      </c>
      <c r="J19" s="74"/>
      <c r="K19" s="74"/>
      <c r="L19" s="74"/>
      <c r="M19" s="65" t="str">
        <f t="shared" si="3"/>
        <v/>
      </c>
      <c r="N19" s="65" t="str">
        <f t="shared" si="4"/>
        <v/>
      </c>
    </row>
    <row r="20" s="95" customFormat="1" ht="20.25" customHeight="1" spans="1:14">
      <c r="A20" s="105">
        <v>1030155</v>
      </c>
      <c r="B20" s="121" t="s">
        <v>1295</v>
      </c>
      <c r="C20" s="60">
        <f>C21+C22</f>
        <v>0</v>
      </c>
      <c r="D20" s="60">
        <f>D21+D22</f>
        <v>0</v>
      </c>
      <c r="E20" s="60">
        <f>E21+E22</f>
        <v>0</v>
      </c>
      <c r="F20" s="65" t="str">
        <f t="shared" si="0"/>
        <v/>
      </c>
      <c r="G20" s="65" t="str">
        <f t="shared" si="1"/>
        <v/>
      </c>
      <c r="H20" s="123">
        <v>2070999</v>
      </c>
      <c r="I20" s="125" t="s">
        <v>1296</v>
      </c>
      <c r="J20" s="74"/>
      <c r="K20" s="74"/>
      <c r="L20" s="74"/>
      <c r="M20" s="65" t="str">
        <f t="shared" si="3"/>
        <v/>
      </c>
      <c r="N20" s="65" t="str">
        <f t="shared" si="4"/>
        <v/>
      </c>
    </row>
    <row r="21" s="95" customFormat="1" ht="20.25" customHeight="1" spans="1:14">
      <c r="A21" s="105">
        <v>103015501</v>
      </c>
      <c r="B21" s="106" t="s">
        <v>1297</v>
      </c>
      <c r="C21" s="74"/>
      <c r="D21" s="74"/>
      <c r="E21" s="74"/>
      <c r="F21" s="65" t="str">
        <f t="shared" si="0"/>
        <v/>
      </c>
      <c r="G21" s="65" t="str">
        <f t="shared" si="1"/>
        <v/>
      </c>
      <c r="H21" s="123">
        <v>20710</v>
      </c>
      <c r="I21" s="125" t="s">
        <v>1298</v>
      </c>
      <c r="J21" s="60">
        <f t="shared" ref="J21:L21" si="7">J22+J23</f>
        <v>0</v>
      </c>
      <c r="K21" s="60">
        <f t="shared" si="7"/>
        <v>0</v>
      </c>
      <c r="L21" s="60">
        <f t="shared" si="7"/>
        <v>0</v>
      </c>
      <c r="M21" s="65" t="str">
        <f t="shared" si="3"/>
        <v/>
      </c>
      <c r="N21" s="65" t="str">
        <f t="shared" si="4"/>
        <v/>
      </c>
    </row>
    <row r="22" s="95" customFormat="1" ht="20.25" customHeight="1" spans="1:14">
      <c r="A22" s="105">
        <v>103015502</v>
      </c>
      <c r="B22" s="106" t="s">
        <v>1299</v>
      </c>
      <c r="C22" s="74"/>
      <c r="D22" s="74"/>
      <c r="E22" s="74"/>
      <c r="F22" s="65" t="str">
        <f t="shared" si="0"/>
        <v/>
      </c>
      <c r="G22" s="65" t="str">
        <f t="shared" si="1"/>
        <v/>
      </c>
      <c r="H22" s="123">
        <v>2071001</v>
      </c>
      <c r="I22" s="133" t="s">
        <v>1300</v>
      </c>
      <c r="J22" s="74"/>
      <c r="K22" s="74"/>
      <c r="L22" s="74"/>
      <c r="M22" s="65" t="str">
        <f t="shared" si="3"/>
        <v/>
      </c>
      <c r="N22" s="65" t="str">
        <f t="shared" si="4"/>
        <v/>
      </c>
    </row>
    <row r="23" s="95" customFormat="1" ht="20.25" customHeight="1" spans="1:14">
      <c r="A23" s="105">
        <v>1030156</v>
      </c>
      <c r="B23" s="121" t="s">
        <v>1301</v>
      </c>
      <c r="C23" s="122">
        <v>1500</v>
      </c>
      <c r="D23" s="122">
        <v>1207</v>
      </c>
      <c r="E23" s="122">
        <v>2000</v>
      </c>
      <c r="F23" s="65">
        <f t="shared" si="0"/>
        <v>1.33333333333333</v>
      </c>
      <c r="G23" s="65">
        <f t="shared" si="1"/>
        <v>1.65700082850041</v>
      </c>
      <c r="H23" s="123">
        <v>2071099</v>
      </c>
      <c r="I23" s="133" t="s">
        <v>1302</v>
      </c>
      <c r="J23" s="74"/>
      <c r="K23" s="74"/>
      <c r="L23" s="74"/>
      <c r="M23" s="65" t="str">
        <f t="shared" si="3"/>
        <v/>
      </c>
      <c r="N23" s="65" t="str">
        <f t="shared" si="4"/>
        <v/>
      </c>
    </row>
    <row r="24" s="95" customFormat="1" ht="20.25" customHeight="1" spans="1:14">
      <c r="A24" s="105">
        <v>1030157</v>
      </c>
      <c r="B24" s="121" t="s">
        <v>1303</v>
      </c>
      <c r="C24" s="122"/>
      <c r="D24" s="122"/>
      <c r="E24" s="122"/>
      <c r="F24" s="65" t="str">
        <f t="shared" si="0"/>
        <v/>
      </c>
      <c r="G24" s="65" t="str">
        <f t="shared" si="1"/>
        <v/>
      </c>
      <c r="H24" s="123">
        <v>208</v>
      </c>
      <c r="I24" s="121" t="s">
        <v>1304</v>
      </c>
      <c r="J24" s="63">
        <f t="shared" ref="J24:L24" si="8">J25+J29+J33</f>
        <v>700</v>
      </c>
      <c r="K24" s="63">
        <f t="shared" si="8"/>
        <v>175</v>
      </c>
      <c r="L24" s="63">
        <f t="shared" si="8"/>
        <v>700</v>
      </c>
      <c r="M24" s="65">
        <f t="shared" si="3"/>
        <v>1</v>
      </c>
      <c r="N24" s="65">
        <f t="shared" si="4"/>
        <v>4</v>
      </c>
    </row>
    <row r="25" s="95" customFormat="1" ht="20.25" customHeight="1" spans="1:14">
      <c r="A25" s="105">
        <v>1030158</v>
      </c>
      <c r="B25" s="121" t="s">
        <v>1305</v>
      </c>
      <c r="C25" s="122"/>
      <c r="D25" s="122"/>
      <c r="E25" s="122"/>
      <c r="F25" s="65" t="str">
        <f t="shared" si="0"/>
        <v/>
      </c>
      <c r="G25" s="65" t="str">
        <f t="shared" si="1"/>
        <v/>
      </c>
      <c r="H25" s="123">
        <v>20822</v>
      </c>
      <c r="I25" s="125" t="s">
        <v>1306</v>
      </c>
      <c r="J25" s="60">
        <f t="shared" ref="J25:L25" si="9">J26+J27+J28</f>
        <v>700</v>
      </c>
      <c r="K25" s="60">
        <f t="shared" si="9"/>
        <v>175</v>
      </c>
      <c r="L25" s="60">
        <f t="shared" si="9"/>
        <v>700</v>
      </c>
      <c r="M25" s="65">
        <f t="shared" si="3"/>
        <v>1</v>
      </c>
      <c r="N25" s="65">
        <f t="shared" si="4"/>
        <v>4</v>
      </c>
    </row>
    <row r="26" s="95" customFormat="1" ht="20.25" customHeight="1" spans="1:14">
      <c r="A26" s="105">
        <v>1030159</v>
      </c>
      <c r="B26" s="121" t="s">
        <v>1307</v>
      </c>
      <c r="C26" s="122"/>
      <c r="D26" s="122"/>
      <c r="E26" s="122"/>
      <c r="F26" s="65" t="str">
        <f t="shared" si="0"/>
        <v/>
      </c>
      <c r="G26" s="65" t="str">
        <f t="shared" si="1"/>
        <v/>
      </c>
      <c r="H26" s="123">
        <v>2082201</v>
      </c>
      <c r="I26" s="125" t="s">
        <v>1308</v>
      </c>
      <c r="J26" s="74">
        <v>300</v>
      </c>
      <c r="K26" s="74"/>
      <c r="L26" s="74">
        <v>300</v>
      </c>
      <c r="M26" s="65">
        <f t="shared" si="3"/>
        <v>1</v>
      </c>
      <c r="N26" s="65" t="str">
        <f t="shared" si="4"/>
        <v/>
      </c>
    </row>
    <row r="27" s="95" customFormat="1" ht="20.25" customHeight="1" spans="1:14">
      <c r="A27" s="105">
        <v>1030178</v>
      </c>
      <c r="B27" s="121" t="s">
        <v>1309</v>
      </c>
      <c r="C27" s="122">
        <v>1000</v>
      </c>
      <c r="D27" s="122">
        <v>711</v>
      </c>
      <c r="E27" s="122">
        <v>1000</v>
      </c>
      <c r="F27" s="65">
        <f t="shared" si="0"/>
        <v>1</v>
      </c>
      <c r="G27" s="65">
        <f t="shared" si="1"/>
        <v>1.40646976090014</v>
      </c>
      <c r="H27" s="123">
        <v>2082202</v>
      </c>
      <c r="I27" s="125" t="s">
        <v>1310</v>
      </c>
      <c r="J27" s="74"/>
      <c r="K27" s="74">
        <v>175</v>
      </c>
      <c r="L27" s="74"/>
      <c r="M27" s="65" t="str">
        <f t="shared" si="3"/>
        <v/>
      </c>
      <c r="N27" s="65">
        <f t="shared" si="4"/>
        <v>0</v>
      </c>
    </row>
    <row r="28" s="95" customFormat="1" ht="20.25" customHeight="1" spans="1:14">
      <c r="A28" s="105">
        <v>1030180</v>
      </c>
      <c r="B28" s="121" t="s">
        <v>1311</v>
      </c>
      <c r="C28" s="60">
        <f>SUM(C29:C33)</f>
        <v>0</v>
      </c>
      <c r="D28" s="60">
        <f>SUM(D29:D33)</f>
        <v>0</v>
      </c>
      <c r="E28" s="60">
        <f>SUM(E29:E33)</f>
        <v>0</v>
      </c>
      <c r="F28" s="65" t="str">
        <f t="shared" si="0"/>
        <v/>
      </c>
      <c r="G28" s="65" t="str">
        <f t="shared" si="1"/>
        <v/>
      </c>
      <c r="H28" s="123">
        <v>2082299</v>
      </c>
      <c r="I28" s="125" t="s">
        <v>1312</v>
      </c>
      <c r="J28" s="74">
        <v>400</v>
      </c>
      <c r="K28" s="74"/>
      <c r="L28" s="74">
        <v>400</v>
      </c>
      <c r="M28" s="65">
        <f t="shared" si="3"/>
        <v>1</v>
      </c>
      <c r="N28" s="65" t="str">
        <f t="shared" si="4"/>
        <v/>
      </c>
    </row>
    <row r="29" s="95" customFormat="1" ht="20.25" customHeight="1" spans="1:14">
      <c r="A29" s="105">
        <v>103018003</v>
      </c>
      <c r="B29" s="106" t="s">
        <v>1313</v>
      </c>
      <c r="C29" s="74"/>
      <c r="D29" s="74"/>
      <c r="E29" s="74"/>
      <c r="F29" s="65" t="str">
        <f t="shared" si="0"/>
        <v/>
      </c>
      <c r="G29" s="65" t="str">
        <f t="shared" si="1"/>
        <v/>
      </c>
      <c r="H29" s="123">
        <v>20823</v>
      </c>
      <c r="I29" s="125" t="s">
        <v>1314</v>
      </c>
      <c r="J29" s="60">
        <f t="shared" ref="J29:L29" si="10">J30+J31+J32</f>
        <v>0</v>
      </c>
      <c r="K29" s="60">
        <f t="shared" si="10"/>
        <v>0</v>
      </c>
      <c r="L29" s="60">
        <f t="shared" si="10"/>
        <v>0</v>
      </c>
      <c r="M29" s="65" t="str">
        <f t="shared" si="3"/>
        <v/>
      </c>
      <c r="N29" s="65" t="str">
        <f t="shared" si="4"/>
        <v/>
      </c>
    </row>
    <row r="30" s="95" customFormat="1" ht="20.25" customHeight="1" spans="1:14">
      <c r="A30" s="105">
        <v>103018004</v>
      </c>
      <c r="B30" s="106" t="s">
        <v>1315</v>
      </c>
      <c r="C30" s="74"/>
      <c r="D30" s="74"/>
      <c r="E30" s="74"/>
      <c r="F30" s="65" t="str">
        <f t="shared" si="0"/>
        <v/>
      </c>
      <c r="G30" s="65" t="str">
        <f t="shared" si="1"/>
        <v/>
      </c>
      <c r="H30" s="123">
        <v>2082301</v>
      </c>
      <c r="I30" s="125" t="s">
        <v>1308</v>
      </c>
      <c r="J30" s="74"/>
      <c r="K30" s="74"/>
      <c r="L30" s="74"/>
      <c r="M30" s="65" t="str">
        <f t="shared" si="3"/>
        <v/>
      </c>
      <c r="N30" s="65" t="str">
        <f t="shared" si="4"/>
        <v/>
      </c>
    </row>
    <row r="31" s="95" customFormat="1" ht="20.25" customHeight="1" spans="1:14">
      <c r="A31" s="105">
        <v>103018005</v>
      </c>
      <c r="B31" s="106" t="s">
        <v>1316</v>
      </c>
      <c r="C31" s="74"/>
      <c r="D31" s="74"/>
      <c r="E31" s="74"/>
      <c r="F31" s="65" t="str">
        <f t="shared" si="0"/>
        <v/>
      </c>
      <c r="G31" s="65" t="str">
        <f t="shared" si="1"/>
        <v/>
      </c>
      <c r="H31" s="123">
        <v>2082302</v>
      </c>
      <c r="I31" s="125" t="s">
        <v>1310</v>
      </c>
      <c r="J31" s="74"/>
      <c r="K31" s="74"/>
      <c r="L31" s="74"/>
      <c r="M31" s="65" t="str">
        <f t="shared" si="3"/>
        <v/>
      </c>
      <c r="N31" s="65" t="str">
        <f t="shared" si="4"/>
        <v/>
      </c>
    </row>
    <row r="32" s="95" customFormat="1" ht="20.25" customHeight="1" spans="1:14">
      <c r="A32" s="105">
        <v>103018006</v>
      </c>
      <c r="B32" s="106" t="s">
        <v>1317</v>
      </c>
      <c r="C32" s="74"/>
      <c r="D32" s="74"/>
      <c r="E32" s="74"/>
      <c r="F32" s="65" t="str">
        <f t="shared" si="0"/>
        <v/>
      </c>
      <c r="G32" s="65" t="str">
        <f t="shared" si="1"/>
        <v/>
      </c>
      <c r="H32" s="123">
        <v>2082399</v>
      </c>
      <c r="I32" s="102" t="s">
        <v>1318</v>
      </c>
      <c r="J32" s="74"/>
      <c r="K32" s="74"/>
      <c r="L32" s="74"/>
      <c r="M32" s="65" t="str">
        <f t="shared" si="3"/>
        <v/>
      </c>
      <c r="N32" s="65" t="str">
        <f t="shared" si="4"/>
        <v/>
      </c>
    </row>
    <row r="33" s="95" customFormat="1" ht="20.25" customHeight="1" spans="1:14">
      <c r="A33" s="105">
        <v>103018007</v>
      </c>
      <c r="B33" s="106" t="s">
        <v>1319</v>
      </c>
      <c r="C33" s="74"/>
      <c r="D33" s="74"/>
      <c r="E33" s="74"/>
      <c r="F33" s="65" t="str">
        <f t="shared" si="0"/>
        <v/>
      </c>
      <c r="G33" s="65" t="str">
        <f t="shared" si="1"/>
        <v/>
      </c>
      <c r="H33" s="123">
        <v>20829</v>
      </c>
      <c r="I33" s="125" t="s">
        <v>1320</v>
      </c>
      <c r="J33" s="60">
        <f t="shared" ref="J33:L33" si="11">J34+J35</f>
        <v>0</v>
      </c>
      <c r="K33" s="60">
        <f t="shared" si="11"/>
        <v>0</v>
      </c>
      <c r="L33" s="60">
        <f t="shared" si="11"/>
        <v>0</v>
      </c>
      <c r="M33" s="65" t="str">
        <f t="shared" si="3"/>
        <v/>
      </c>
      <c r="N33" s="65" t="str">
        <f t="shared" si="4"/>
        <v/>
      </c>
    </row>
    <row r="34" s="95" customFormat="1" ht="20.25" customHeight="1" spans="1:14">
      <c r="A34" s="105">
        <v>1030199</v>
      </c>
      <c r="B34" s="121" t="s">
        <v>1321</v>
      </c>
      <c r="C34" s="122"/>
      <c r="D34" s="122"/>
      <c r="E34" s="122"/>
      <c r="F34" s="65" t="str">
        <f t="shared" si="0"/>
        <v/>
      </c>
      <c r="G34" s="65" t="str">
        <f t="shared" si="1"/>
        <v/>
      </c>
      <c r="H34" s="123">
        <v>2082901</v>
      </c>
      <c r="I34" s="133" t="s">
        <v>1310</v>
      </c>
      <c r="J34" s="74"/>
      <c r="K34" s="74"/>
      <c r="L34" s="74"/>
      <c r="M34" s="65" t="str">
        <f t="shared" si="3"/>
        <v/>
      </c>
      <c r="N34" s="65" t="str">
        <f t="shared" si="4"/>
        <v/>
      </c>
    </row>
    <row r="35" s="95" customFormat="1" ht="20.25" customHeight="1" spans="1:14">
      <c r="A35" s="105">
        <v>10310</v>
      </c>
      <c r="B35" s="106" t="s">
        <v>1322</v>
      </c>
      <c r="C35" s="60">
        <f>C36+C37+C38+C42+C43+C44+C45+C46+C47+C50+C51</f>
        <v>0</v>
      </c>
      <c r="D35" s="60">
        <f>D36+D37+D38+D42+D43+D44+D45+D46+D47+D50+D51</f>
        <v>1308</v>
      </c>
      <c r="E35" s="60">
        <f>E36+E37+E38+E42+E43+E44+E45+E46+E47+E50+E51</f>
        <v>0</v>
      </c>
      <c r="F35" s="65" t="str">
        <f t="shared" si="0"/>
        <v/>
      </c>
      <c r="G35" s="65">
        <f t="shared" si="1"/>
        <v>0</v>
      </c>
      <c r="H35" s="123">
        <v>2082999</v>
      </c>
      <c r="I35" s="133" t="s">
        <v>1323</v>
      </c>
      <c r="J35" s="74"/>
      <c r="K35" s="74"/>
      <c r="L35" s="74"/>
      <c r="M35" s="65" t="str">
        <f t="shared" si="3"/>
        <v/>
      </c>
      <c r="N35" s="65" t="str">
        <f t="shared" si="4"/>
        <v/>
      </c>
    </row>
    <row r="36" s="95" customFormat="1" ht="20.25" customHeight="1" spans="1:14">
      <c r="A36" s="105">
        <v>1031003</v>
      </c>
      <c r="B36" s="106" t="s">
        <v>1324</v>
      </c>
      <c r="C36" s="122"/>
      <c r="D36" s="122"/>
      <c r="E36" s="122"/>
      <c r="F36" s="65" t="str">
        <f t="shared" si="0"/>
        <v/>
      </c>
      <c r="G36" s="65" t="str">
        <f t="shared" si="1"/>
        <v/>
      </c>
      <c r="H36" s="123">
        <v>211</v>
      </c>
      <c r="I36" s="121" t="s">
        <v>1325</v>
      </c>
      <c r="J36" s="63">
        <f t="shared" ref="J36:L36" si="12">J37+J42</f>
        <v>0</v>
      </c>
      <c r="K36" s="63">
        <f t="shared" si="12"/>
        <v>0</v>
      </c>
      <c r="L36" s="63">
        <f t="shared" si="12"/>
        <v>0</v>
      </c>
      <c r="M36" s="65" t="str">
        <f t="shared" si="3"/>
        <v/>
      </c>
      <c r="N36" s="65" t="str">
        <f t="shared" si="4"/>
        <v/>
      </c>
    </row>
    <row r="37" s="95" customFormat="1" ht="20.25" customHeight="1" spans="1:14">
      <c r="A37" s="105">
        <v>1031005</v>
      </c>
      <c r="B37" s="106" t="s">
        <v>1326</v>
      </c>
      <c r="C37" s="122"/>
      <c r="D37" s="122"/>
      <c r="E37" s="122"/>
      <c r="F37" s="65" t="str">
        <f t="shared" si="0"/>
        <v/>
      </c>
      <c r="G37" s="65" t="str">
        <f t="shared" si="1"/>
        <v/>
      </c>
      <c r="H37" s="123">
        <v>21160</v>
      </c>
      <c r="I37" s="121" t="s">
        <v>1327</v>
      </c>
      <c r="J37" s="60">
        <f t="shared" ref="J37:L37" si="13">SUM(J38:J41)</f>
        <v>0</v>
      </c>
      <c r="K37" s="60">
        <f t="shared" si="13"/>
        <v>0</v>
      </c>
      <c r="L37" s="60">
        <f t="shared" si="13"/>
        <v>0</v>
      </c>
      <c r="M37" s="65" t="str">
        <f t="shared" si="3"/>
        <v/>
      </c>
      <c r="N37" s="65" t="str">
        <f t="shared" si="4"/>
        <v/>
      </c>
    </row>
    <row r="38" s="95" customFormat="1" ht="20.25" customHeight="1" spans="1:14">
      <c r="A38" s="105">
        <v>1031006</v>
      </c>
      <c r="B38" s="106" t="s">
        <v>1328</v>
      </c>
      <c r="C38" s="60">
        <f>SUM(C39:C41)</f>
        <v>0</v>
      </c>
      <c r="D38" s="60">
        <f>SUM(D39:D41)</f>
        <v>0</v>
      </c>
      <c r="E38" s="60">
        <f>SUM(E39:E41)</f>
        <v>0</v>
      </c>
      <c r="F38" s="65" t="str">
        <f t="shared" si="0"/>
        <v/>
      </c>
      <c r="G38" s="65" t="str">
        <f t="shared" si="1"/>
        <v/>
      </c>
      <c r="H38" s="123">
        <v>2116001</v>
      </c>
      <c r="I38" s="121" t="s">
        <v>1329</v>
      </c>
      <c r="J38" s="74"/>
      <c r="K38" s="74"/>
      <c r="L38" s="74"/>
      <c r="M38" s="65" t="str">
        <f t="shared" si="3"/>
        <v/>
      </c>
      <c r="N38" s="65" t="str">
        <f t="shared" si="4"/>
        <v/>
      </c>
    </row>
    <row r="39" s="95" customFormat="1" ht="20.25" customHeight="1" spans="1:14">
      <c r="A39" s="105">
        <v>103100601</v>
      </c>
      <c r="B39" s="106" t="s">
        <v>1330</v>
      </c>
      <c r="C39" s="122"/>
      <c r="D39" s="122"/>
      <c r="E39" s="122"/>
      <c r="F39" s="65" t="str">
        <f t="shared" si="0"/>
        <v/>
      </c>
      <c r="G39" s="65" t="str">
        <f t="shared" si="1"/>
        <v/>
      </c>
      <c r="H39" s="123">
        <v>2116002</v>
      </c>
      <c r="I39" s="121" t="s">
        <v>1331</v>
      </c>
      <c r="J39" s="74"/>
      <c r="K39" s="74"/>
      <c r="L39" s="74"/>
      <c r="M39" s="65" t="str">
        <f t="shared" si="3"/>
        <v/>
      </c>
      <c r="N39" s="65" t="str">
        <f t="shared" si="4"/>
        <v/>
      </c>
    </row>
    <row r="40" s="95" customFormat="1" ht="20.25" customHeight="1" spans="1:14">
      <c r="A40" s="105">
        <v>103100602</v>
      </c>
      <c r="B40" s="106" t="s">
        <v>1332</v>
      </c>
      <c r="C40" s="122"/>
      <c r="D40" s="122"/>
      <c r="E40" s="122"/>
      <c r="F40" s="65" t="str">
        <f t="shared" si="0"/>
        <v/>
      </c>
      <c r="G40" s="65" t="str">
        <f t="shared" si="1"/>
        <v/>
      </c>
      <c r="H40" s="123">
        <v>2116003</v>
      </c>
      <c r="I40" s="121" t="s">
        <v>1333</v>
      </c>
      <c r="J40" s="74"/>
      <c r="K40" s="74"/>
      <c r="L40" s="74"/>
      <c r="M40" s="65" t="str">
        <f t="shared" si="3"/>
        <v/>
      </c>
      <c r="N40" s="65" t="str">
        <f t="shared" si="4"/>
        <v/>
      </c>
    </row>
    <row r="41" s="95" customFormat="1" ht="20.25" customHeight="1" spans="1:14">
      <c r="A41" s="105">
        <v>103100699</v>
      </c>
      <c r="B41" s="106" t="s">
        <v>1334</v>
      </c>
      <c r="C41" s="122"/>
      <c r="D41" s="122"/>
      <c r="E41" s="122"/>
      <c r="F41" s="65" t="str">
        <f t="shared" si="0"/>
        <v/>
      </c>
      <c r="G41" s="65" t="str">
        <f t="shared" si="1"/>
        <v/>
      </c>
      <c r="H41" s="123">
        <v>2116099</v>
      </c>
      <c r="I41" s="121" t="s">
        <v>1335</v>
      </c>
      <c r="J41" s="74"/>
      <c r="K41" s="74"/>
      <c r="L41" s="74"/>
      <c r="M41" s="65" t="str">
        <f t="shared" si="3"/>
        <v/>
      </c>
      <c r="N41" s="65" t="str">
        <f t="shared" si="4"/>
        <v/>
      </c>
    </row>
    <row r="42" s="95" customFormat="1" ht="20.25" customHeight="1" spans="1:14">
      <c r="A42" s="105">
        <v>1031008</v>
      </c>
      <c r="B42" s="106" t="s">
        <v>1336</v>
      </c>
      <c r="C42" s="122"/>
      <c r="D42" s="122"/>
      <c r="E42" s="122"/>
      <c r="F42" s="65" t="str">
        <f t="shared" si="0"/>
        <v/>
      </c>
      <c r="G42" s="65" t="str">
        <f t="shared" si="1"/>
        <v/>
      </c>
      <c r="H42" s="123">
        <v>21161</v>
      </c>
      <c r="I42" s="121" t="s">
        <v>1337</v>
      </c>
      <c r="J42" s="60">
        <f t="shared" ref="J42:L42" si="14">SUM(J43:J46)</f>
        <v>0</v>
      </c>
      <c r="K42" s="60">
        <f t="shared" si="14"/>
        <v>0</v>
      </c>
      <c r="L42" s="60">
        <f t="shared" si="14"/>
        <v>0</v>
      </c>
      <c r="M42" s="65" t="str">
        <f t="shared" si="3"/>
        <v/>
      </c>
      <c r="N42" s="65" t="str">
        <f t="shared" si="4"/>
        <v/>
      </c>
    </row>
    <row r="43" s="95" customFormat="1" ht="20.25" customHeight="1" spans="1:14">
      <c r="A43" s="105">
        <v>1031009</v>
      </c>
      <c r="B43" s="106" t="s">
        <v>1338</v>
      </c>
      <c r="C43" s="122"/>
      <c r="D43" s="122"/>
      <c r="E43" s="122"/>
      <c r="F43" s="65" t="str">
        <f t="shared" si="0"/>
        <v/>
      </c>
      <c r="G43" s="65" t="str">
        <f t="shared" si="1"/>
        <v/>
      </c>
      <c r="H43" s="123">
        <v>2116101</v>
      </c>
      <c r="I43" s="121" t="s">
        <v>1339</v>
      </c>
      <c r="J43" s="74"/>
      <c r="K43" s="74"/>
      <c r="L43" s="74"/>
      <c r="M43" s="65" t="str">
        <f t="shared" si="3"/>
        <v/>
      </c>
      <c r="N43" s="65" t="str">
        <f t="shared" si="4"/>
        <v/>
      </c>
    </row>
    <row r="44" s="95" customFormat="1" ht="20.25" customHeight="1" spans="1:14">
      <c r="A44" s="105">
        <v>1031010</v>
      </c>
      <c r="B44" s="106" t="s">
        <v>1340</v>
      </c>
      <c r="C44" s="122"/>
      <c r="D44" s="122"/>
      <c r="E44" s="122"/>
      <c r="F44" s="65" t="str">
        <f t="shared" si="0"/>
        <v/>
      </c>
      <c r="G44" s="65" t="str">
        <f t="shared" si="1"/>
        <v/>
      </c>
      <c r="H44" s="123">
        <v>2116102</v>
      </c>
      <c r="I44" s="121" t="s">
        <v>1341</v>
      </c>
      <c r="J44" s="74"/>
      <c r="K44" s="74"/>
      <c r="L44" s="74"/>
      <c r="M44" s="65" t="str">
        <f t="shared" si="3"/>
        <v/>
      </c>
      <c r="N44" s="65" t="str">
        <f t="shared" si="4"/>
        <v/>
      </c>
    </row>
    <row r="45" s="95" customFormat="1" ht="20.25" customHeight="1" spans="1:14">
      <c r="A45" s="105">
        <v>1031011</v>
      </c>
      <c r="B45" s="106" t="s">
        <v>1342</v>
      </c>
      <c r="C45" s="122"/>
      <c r="D45" s="122"/>
      <c r="E45" s="122"/>
      <c r="F45" s="65" t="str">
        <f t="shared" si="0"/>
        <v/>
      </c>
      <c r="G45" s="65" t="str">
        <f t="shared" si="1"/>
        <v/>
      </c>
      <c r="H45" s="123">
        <v>2116103</v>
      </c>
      <c r="I45" s="121" t="s">
        <v>1343</v>
      </c>
      <c r="J45" s="74"/>
      <c r="K45" s="74"/>
      <c r="L45" s="74"/>
      <c r="M45" s="65" t="str">
        <f t="shared" si="3"/>
        <v/>
      </c>
      <c r="N45" s="65" t="str">
        <f t="shared" si="4"/>
        <v/>
      </c>
    </row>
    <row r="46" s="95" customFormat="1" ht="20.25" customHeight="1" spans="1:14">
      <c r="A46" s="105">
        <v>1031012</v>
      </c>
      <c r="B46" s="106" t="s">
        <v>1344</v>
      </c>
      <c r="C46" s="122"/>
      <c r="D46" s="122"/>
      <c r="E46" s="122"/>
      <c r="F46" s="65" t="str">
        <f t="shared" si="0"/>
        <v/>
      </c>
      <c r="G46" s="65" t="str">
        <f t="shared" si="1"/>
        <v/>
      </c>
      <c r="H46" s="123">
        <v>2116104</v>
      </c>
      <c r="I46" s="121" t="s">
        <v>1345</v>
      </c>
      <c r="J46" s="74"/>
      <c r="K46" s="74"/>
      <c r="L46" s="74"/>
      <c r="M46" s="65" t="str">
        <f t="shared" si="3"/>
        <v/>
      </c>
      <c r="N46" s="65" t="str">
        <f t="shared" si="4"/>
        <v/>
      </c>
    </row>
    <row r="47" s="95" customFormat="1" ht="20.25" customHeight="1" spans="1:14">
      <c r="A47" s="105">
        <v>1031013</v>
      </c>
      <c r="B47" s="106" t="s">
        <v>1346</v>
      </c>
      <c r="C47" s="60">
        <f>SUM(C48:C49)</f>
        <v>0</v>
      </c>
      <c r="D47" s="60">
        <f>SUM(D48:D49)</f>
        <v>0</v>
      </c>
      <c r="E47" s="60">
        <f>SUM(E48:E49)</f>
        <v>0</v>
      </c>
      <c r="F47" s="65" t="str">
        <f t="shared" si="0"/>
        <v/>
      </c>
      <c r="G47" s="65" t="str">
        <f t="shared" si="1"/>
        <v/>
      </c>
      <c r="H47" s="123">
        <v>212</v>
      </c>
      <c r="I47" s="121" t="s">
        <v>1347</v>
      </c>
      <c r="J47" s="63">
        <f t="shared" ref="J47:L47" si="15">J48+J64+J68+J69+J75+J79+J83+J87+J93+J96</f>
        <v>145050</v>
      </c>
      <c r="K47" s="63">
        <f t="shared" si="15"/>
        <v>115201</v>
      </c>
      <c r="L47" s="63">
        <f t="shared" si="15"/>
        <v>62155</v>
      </c>
      <c r="M47" s="65">
        <f t="shared" si="3"/>
        <v>0.428507411237504</v>
      </c>
      <c r="N47" s="65">
        <f t="shared" si="4"/>
        <v>0.539535247089869</v>
      </c>
    </row>
    <row r="48" s="114" customFormat="1" ht="20.25" customHeight="1" spans="1:14">
      <c r="A48" s="105">
        <v>103101301</v>
      </c>
      <c r="B48" s="106" t="s">
        <v>1348</v>
      </c>
      <c r="C48" s="122"/>
      <c r="D48" s="122"/>
      <c r="E48" s="122"/>
      <c r="F48" s="65" t="str">
        <f t="shared" si="0"/>
        <v/>
      </c>
      <c r="G48" s="65" t="str">
        <f t="shared" si="1"/>
        <v/>
      </c>
      <c r="H48" s="123">
        <v>21208</v>
      </c>
      <c r="I48" s="121" t="s">
        <v>1349</v>
      </c>
      <c r="J48" s="60">
        <f t="shared" ref="J48:L48" si="16">SUM(J49:J63)</f>
        <v>137550</v>
      </c>
      <c r="K48" s="60">
        <f t="shared" si="16"/>
        <v>115201</v>
      </c>
      <c r="L48" s="60">
        <f t="shared" si="16"/>
        <v>60055</v>
      </c>
      <c r="M48" s="65">
        <f t="shared" si="3"/>
        <v>0.436604870956016</v>
      </c>
      <c r="N48" s="65">
        <f t="shared" si="4"/>
        <v>0.521306238661123</v>
      </c>
    </row>
    <row r="49" s="95" customFormat="1" ht="20.25" customHeight="1" spans="1:14">
      <c r="A49" s="105">
        <v>103101399</v>
      </c>
      <c r="B49" s="106" t="s">
        <v>1350</v>
      </c>
      <c r="C49" s="122"/>
      <c r="D49" s="122"/>
      <c r="E49" s="122"/>
      <c r="F49" s="65" t="str">
        <f t="shared" si="0"/>
        <v/>
      </c>
      <c r="G49" s="65" t="str">
        <f t="shared" si="1"/>
        <v/>
      </c>
      <c r="H49" s="123">
        <v>2120801</v>
      </c>
      <c r="I49" s="102" t="s">
        <v>1351</v>
      </c>
      <c r="J49" s="74">
        <v>29926</v>
      </c>
      <c r="K49" s="74">
        <v>33340</v>
      </c>
      <c r="L49" s="74">
        <v>33340</v>
      </c>
      <c r="M49" s="65">
        <f t="shared" si="3"/>
        <v>1.11408140078861</v>
      </c>
      <c r="N49" s="65">
        <f t="shared" si="4"/>
        <v>1</v>
      </c>
    </row>
    <row r="50" s="95" customFormat="1" ht="20.25" customHeight="1" spans="1:14">
      <c r="A50" s="105">
        <v>1031014</v>
      </c>
      <c r="B50" s="106" t="s">
        <v>1352</v>
      </c>
      <c r="C50" s="122"/>
      <c r="D50" s="122"/>
      <c r="E50" s="122"/>
      <c r="F50" s="65" t="str">
        <f t="shared" si="0"/>
        <v/>
      </c>
      <c r="G50" s="65" t="str">
        <f t="shared" si="1"/>
        <v/>
      </c>
      <c r="H50" s="123">
        <v>2120802</v>
      </c>
      <c r="I50" s="102" t="s">
        <v>1353</v>
      </c>
      <c r="J50" s="74">
        <v>10000</v>
      </c>
      <c r="K50" s="74">
        <v>0</v>
      </c>
      <c r="L50" s="74"/>
      <c r="M50" s="65">
        <f t="shared" si="3"/>
        <v>0</v>
      </c>
      <c r="N50" s="65" t="str">
        <f t="shared" si="4"/>
        <v/>
      </c>
    </row>
    <row r="51" s="95" customFormat="1" ht="20.25" customHeight="1" spans="1:14">
      <c r="A51" s="105">
        <v>1031099</v>
      </c>
      <c r="B51" s="106" t="s">
        <v>1354</v>
      </c>
      <c r="C51" s="60">
        <f>SUM(C52:C53)</f>
        <v>0</v>
      </c>
      <c r="D51" s="60">
        <f>SUM(D52:D53)</f>
        <v>1308</v>
      </c>
      <c r="E51" s="60">
        <f>SUM(E52:E53)</f>
        <v>0</v>
      </c>
      <c r="F51" s="65" t="str">
        <f t="shared" si="0"/>
        <v/>
      </c>
      <c r="G51" s="65">
        <f t="shared" si="1"/>
        <v>0</v>
      </c>
      <c r="H51" s="123">
        <v>2120803</v>
      </c>
      <c r="I51" s="102" t="s">
        <v>1355</v>
      </c>
      <c r="J51" s="74">
        <v>30000</v>
      </c>
      <c r="K51" s="74">
        <v>865</v>
      </c>
      <c r="L51" s="74">
        <v>800</v>
      </c>
      <c r="M51" s="65">
        <f t="shared" si="3"/>
        <v>0.0266666666666667</v>
      </c>
      <c r="N51" s="65">
        <f t="shared" si="4"/>
        <v>0.92485549132948</v>
      </c>
    </row>
    <row r="52" s="95" customFormat="1" ht="20.25" customHeight="1" spans="1:14">
      <c r="A52" s="105">
        <v>103109998</v>
      </c>
      <c r="B52" s="125" t="s">
        <v>1356</v>
      </c>
      <c r="C52" s="122"/>
      <c r="D52" s="122">
        <v>1308</v>
      </c>
      <c r="E52" s="122"/>
      <c r="F52" s="65" t="str">
        <f t="shared" si="0"/>
        <v/>
      </c>
      <c r="G52" s="65">
        <f t="shared" si="1"/>
        <v>0</v>
      </c>
      <c r="H52" s="123">
        <v>2120804</v>
      </c>
      <c r="I52" s="102" t="s">
        <v>1357</v>
      </c>
      <c r="J52" s="74">
        <v>500</v>
      </c>
      <c r="K52" s="74">
        <v>0</v>
      </c>
      <c r="L52" s="74"/>
      <c r="M52" s="65">
        <f t="shared" si="3"/>
        <v>0</v>
      </c>
      <c r="N52" s="65" t="str">
        <f t="shared" si="4"/>
        <v/>
      </c>
    </row>
    <row r="53" s="95" customFormat="1" ht="20.25" customHeight="1" spans="1:14">
      <c r="A53" s="105">
        <v>103109999</v>
      </c>
      <c r="B53" s="125" t="s">
        <v>1358</v>
      </c>
      <c r="C53" s="122"/>
      <c r="D53" s="122"/>
      <c r="E53" s="122"/>
      <c r="F53" s="65" t="str">
        <f t="shared" si="0"/>
        <v/>
      </c>
      <c r="G53" s="65" t="str">
        <f t="shared" si="1"/>
        <v/>
      </c>
      <c r="H53" s="123">
        <v>2120805</v>
      </c>
      <c r="I53" s="102" t="s">
        <v>1359</v>
      </c>
      <c r="J53" s="74">
        <v>3000</v>
      </c>
      <c r="K53" s="74">
        <v>343</v>
      </c>
      <c r="L53" s="74">
        <v>300</v>
      </c>
      <c r="M53" s="65">
        <f t="shared" si="3"/>
        <v>0.1</v>
      </c>
      <c r="N53" s="65">
        <f t="shared" si="4"/>
        <v>0.87463556851312</v>
      </c>
    </row>
    <row r="54" s="95" customFormat="1" ht="20.25" customHeight="1" spans="1:14">
      <c r="A54" s="126"/>
      <c r="B54" s="127"/>
      <c r="C54" s="127"/>
      <c r="D54" s="127"/>
      <c r="E54" s="127"/>
      <c r="F54" s="127"/>
      <c r="G54" s="127"/>
      <c r="H54" s="123">
        <v>2120806</v>
      </c>
      <c r="I54" s="102" t="s">
        <v>1360</v>
      </c>
      <c r="J54" s="74"/>
      <c r="K54" s="74">
        <v>0</v>
      </c>
      <c r="L54" s="74"/>
      <c r="M54" s="65" t="str">
        <f t="shared" si="3"/>
        <v/>
      </c>
      <c r="N54" s="65" t="str">
        <f t="shared" si="4"/>
        <v/>
      </c>
    </row>
    <row r="55" s="95" customFormat="1" ht="20.25" customHeight="1" spans="1:14">
      <c r="A55" s="126"/>
      <c r="B55" s="127"/>
      <c r="C55" s="127"/>
      <c r="D55" s="127"/>
      <c r="E55" s="127"/>
      <c r="F55" s="127"/>
      <c r="G55" s="127"/>
      <c r="H55" s="123">
        <v>2120807</v>
      </c>
      <c r="I55" s="102" t="s">
        <v>1361</v>
      </c>
      <c r="J55" s="74">
        <v>2000</v>
      </c>
      <c r="K55" s="74">
        <v>0</v>
      </c>
      <c r="L55" s="74"/>
      <c r="M55" s="65">
        <f t="shared" si="3"/>
        <v>0</v>
      </c>
      <c r="N55" s="65" t="str">
        <f t="shared" si="4"/>
        <v/>
      </c>
    </row>
    <row r="56" s="95" customFormat="1" ht="20.25" customHeight="1" spans="1:14">
      <c r="A56" s="126"/>
      <c r="B56" s="127"/>
      <c r="C56" s="127"/>
      <c r="D56" s="127"/>
      <c r="E56" s="127"/>
      <c r="F56" s="127"/>
      <c r="G56" s="127"/>
      <c r="H56" s="123">
        <v>2120809</v>
      </c>
      <c r="I56" s="102" t="s">
        <v>1362</v>
      </c>
      <c r="J56" s="74"/>
      <c r="K56" s="74">
        <v>0</v>
      </c>
      <c r="L56" s="74"/>
      <c r="M56" s="65" t="str">
        <f t="shared" si="3"/>
        <v/>
      </c>
      <c r="N56" s="65" t="str">
        <f t="shared" si="4"/>
        <v/>
      </c>
    </row>
    <row r="57" s="95" customFormat="1" ht="20.25" customHeight="1" spans="1:14">
      <c r="A57" s="126"/>
      <c r="B57" s="128"/>
      <c r="C57" s="128"/>
      <c r="D57" s="128"/>
      <c r="E57" s="128"/>
      <c r="F57" s="128"/>
      <c r="G57" s="128"/>
      <c r="H57" s="123">
        <v>2120810</v>
      </c>
      <c r="I57" s="102" t="s">
        <v>1363</v>
      </c>
      <c r="J57" s="74">
        <v>5000</v>
      </c>
      <c r="K57" s="74">
        <v>12000</v>
      </c>
      <c r="L57" s="74">
        <v>5000</v>
      </c>
      <c r="M57" s="65">
        <f t="shared" si="3"/>
        <v>1</v>
      </c>
      <c r="N57" s="65">
        <f t="shared" si="4"/>
        <v>0.416666666666667</v>
      </c>
    </row>
    <row r="58" s="95" customFormat="1" ht="20.25" customHeight="1" spans="1:14">
      <c r="A58" s="126"/>
      <c r="B58" s="128"/>
      <c r="C58" s="128"/>
      <c r="D58" s="128"/>
      <c r="E58" s="128"/>
      <c r="F58" s="128"/>
      <c r="G58" s="128"/>
      <c r="H58" s="123">
        <v>2120811</v>
      </c>
      <c r="I58" s="102" t="s">
        <v>1364</v>
      </c>
      <c r="J58" s="74"/>
      <c r="K58" s="74">
        <v>0</v>
      </c>
      <c r="L58" s="74"/>
      <c r="M58" s="65" t="str">
        <f t="shared" si="3"/>
        <v/>
      </c>
      <c r="N58" s="65" t="str">
        <f t="shared" si="4"/>
        <v/>
      </c>
    </row>
    <row r="59" s="95" customFormat="1" ht="20.25" customHeight="1" spans="1:14">
      <c r="A59" s="126"/>
      <c r="B59" s="128"/>
      <c r="C59" s="128"/>
      <c r="D59" s="128"/>
      <c r="E59" s="128"/>
      <c r="F59" s="128"/>
      <c r="G59" s="128"/>
      <c r="H59" s="123">
        <v>2120813</v>
      </c>
      <c r="I59" s="102" t="s">
        <v>1040</v>
      </c>
      <c r="J59" s="74"/>
      <c r="K59" s="74">
        <v>0</v>
      </c>
      <c r="L59" s="74"/>
      <c r="M59" s="65" t="str">
        <f t="shared" si="3"/>
        <v/>
      </c>
      <c r="N59" s="65" t="str">
        <f t="shared" si="4"/>
        <v/>
      </c>
    </row>
    <row r="60" s="95" customFormat="1" ht="20.25" customHeight="1" spans="1:14">
      <c r="A60" s="126"/>
      <c r="B60" s="128"/>
      <c r="C60" s="128"/>
      <c r="D60" s="128"/>
      <c r="E60" s="128"/>
      <c r="F60" s="128"/>
      <c r="G60" s="128"/>
      <c r="H60" s="123">
        <v>2120814</v>
      </c>
      <c r="I60" s="134" t="s">
        <v>1365</v>
      </c>
      <c r="J60" s="74"/>
      <c r="K60" s="74">
        <v>0</v>
      </c>
      <c r="L60" s="74"/>
      <c r="M60" s="65" t="str">
        <f t="shared" si="3"/>
        <v/>
      </c>
      <c r="N60" s="65" t="str">
        <f t="shared" si="4"/>
        <v/>
      </c>
    </row>
    <row r="61" s="95" customFormat="1" ht="20.25" customHeight="1" spans="1:14">
      <c r="A61" s="126"/>
      <c r="B61" s="128"/>
      <c r="C61" s="128"/>
      <c r="D61" s="128"/>
      <c r="E61" s="128"/>
      <c r="F61" s="128"/>
      <c r="G61" s="128"/>
      <c r="H61" s="123">
        <v>2120815</v>
      </c>
      <c r="I61" s="134" t="s">
        <v>1366</v>
      </c>
      <c r="J61" s="74"/>
      <c r="K61" s="74">
        <v>0</v>
      </c>
      <c r="L61" s="74"/>
      <c r="M61" s="65" t="str">
        <f t="shared" si="3"/>
        <v/>
      </c>
      <c r="N61" s="65" t="str">
        <f t="shared" si="4"/>
        <v/>
      </c>
    </row>
    <row r="62" s="95" customFormat="1" ht="20.25" customHeight="1" spans="1:14">
      <c r="A62" s="126"/>
      <c r="B62" s="128"/>
      <c r="C62" s="128"/>
      <c r="D62" s="128"/>
      <c r="E62" s="128"/>
      <c r="F62" s="128"/>
      <c r="G62" s="128"/>
      <c r="H62" s="123">
        <v>2120816</v>
      </c>
      <c r="I62" s="134" t="s">
        <v>1367</v>
      </c>
      <c r="J62" s="74"/>
      <c r="K62" s="74">
        <v>0</v>
      </c>
      <c r="L62" s="74"/>
      <c r="M62" s="65" t="str">
        <f t="shared" si="3"/>
        <v/>
      </c>
      <c r="N62" s="65" t="str">
        <f t="shared" si="4"/>
        <v/>
      </c>
    </row>
    <row r="63" s="95" customFormat="1" ht="20.25" customHeight="1" spans="1:14">
      <c r="A63" s="126"/>
      <c r="B63" s="128"/>
      <c r="C63" s="128"/>
      <c r="D63" s="128"/>
      <c r="E63" s="128"/>
      <c r="F63" s="128"/>
      <c r="G63" s="128"/>
      <c r="H63" s="123">
        <v>2120899</v>
      </c>
      <c r="I63" s="134" t="s">
        <v>1368</v>
      </c>
      <c r="J63" s="74">
        <v>57124</v>
      </c>
      <c r="K63" s="74">
        <v>68653</v>
      </c>
      <c r="L63" s="74">
        <v>20615</v>
      </c>
      <c r="M63" s="65">
        <f t="shared" si="3"/>
        <v>0.360881590925005</v>
      </c>
      <c r="N63" s="65">
        <f t="shared" si="4"/>
        <v>0.300278210711841</v>
      </c>
    </row>
    <row r="64" s="95" customFormat="1" ht="20.25" customHeight="1" spans="1:14">
      <c r="A64" s="126"/>
      <c r="B64" s="128"/>
      <c r="C64" s="128"/>
      <c r="D64" s="128"/>
      <c r="E64" s="128"/>
      <c r="F64" s="128"/>
      <c r="G64" s="128"/>
      <c r="H64" s="123">
        <v>21210</v>
      </c>
      <c r="I64" s="121" t="s">
        <v>1369</v>
      </c>
      <c r="J64" s="60">
        <f t="shared" ref="J64:L64" si="17">SUM(J65:J67)</f>
        <v>3000</v>
      </c>
      <c r="K64" s="60">
        <f t="shared" si="17"/>
        <v>0</v>
      </c>
      <c r="L64" s="60">
        <f t="shared" si="17"/>
        <v>100</v>
      </c>
      <c r="M64" s="65">
        <f t="shared" si="3"/>
        <v>0.0333333333333333</v>
      </c>
      <c r="N64" s="65" t="str">
        <f t="shared" si="4"/>
        <v/>
      </c>
    </row>
    <row r="65" s="95" customFormat="1" ht="20.25" customHeight="1" spans="1:14">
      <c r="A65" s="126"/>
      <c r="B65" s="128"/>
      <c r="C65" s="128"/>
      <c r="D65" s="128"/>
      <c r="E65" s="128"/>
      <c r="F65" s="128"/>
      <c r="G65" s="128"/>
      <c r="H65" s="123">
        <v>2121001</v>
      </c>
      <c r="I65" s="102" t="s">
        <v>1351</v>
      </c>
      <c r="J65" s="74"/>
      <c r="K65" s="74"/>
      <c r="L65" s="74"/>
      <c r="M65" s="65" t="str">
        <f t="shared" si="3"/>
        <v/>
      </c>
      <c r="N65" s="65" t="str">
        <f t="shared" si="4"/>
        <v/>
      </c>
    </row>
    <row r="66" s="95" customFormat="1" ht="20.25" customHeight="1" spans="1:14">
      <c r="A66" s="126"/>
      <c r="B66" s="128"/>
      <c r="C66" s="128"/>
      <c r="D66" s="128"/>
      <c r="E66" s="128"/>
      <c r="F66" s="128"/>
      <c r="G66" s="128"/>
      <c r="H66" s="123">
        <v>2121002</v>
      </c>
      <c r="I66" s="102" t="s">
        <v>1353</v>
      </c>
      <c r="J66" s="74">
        <v>3000</v>
      </c>
      <c r="K66" s="74"/>
      <c r="L66" s="74">
        <v>100</v>
      </c>
      <c r="M66" s="65">
        <f t="shared" si="3"/>
        <v>0.0333333333333333</v>
      </c>
      <c r="N66" s="65" t="str">
        <f t="shared" si="4"/>
        <v/>
      </c>
    </row>
    <row r="67" s="95" customFormat="1" ht="20.25" customHeight="1" spans="1:14">
      <c r="A67" s="126"/>
      <c r="B67" s="128"/>
      <c r="C67" s="128"/>
      <c r="D67" s="128"/>
      <c r="E67" s="128"/>
      <c r="F67" s="128"/>
      <c r="G67" s="128"/>
      <c r="H67" s="123">
        <v>2121099</v>
      </c>
      <c r="I67" s="102" t="s">
        <v>1370</v>
      </c>
      <c r="J67" s="74"/>
      <c r="K67" s="74"/>
      <c r="L67" s="74"/>
      <c r="M67" s="65" t="str">
        <f t="shared" si="3"/>
        <v/>
      </c>
      <c r="N67" s="65" t="str">
        <f t="shared" si="4"/>
        <v/>
      </c>
    </row>
    <row r="68" s="95" customFormat="1" ht="20.25" customHeight="1" spans="1:14">
      <c r="A68" s="126"/>
      <c r="B68" s="128"/>
      <c r="C68" s="128"/>
      <c r="D68" s="128"/>
      <c r="E68" s="128"/>
      <c r="F68" s="128"/>
      <c r="G68" s="128"/>
      <c r="H68" s="123">
        <v>21211</v>
      </c>
      <c r="I68" s="121" t="s">
        <v>1371</v>
      </c>
      <c r="J68" s="135">
        <v>4500</v>
      </c>
      <c r="K68" s="135"/>
      <c r="L68" s="135"/>
      <c r="M68" s="65">
        <f t="shared" si="3"/>
        <v>0</v>
      </c>
      <c r="N68" s="65" t="str">
        <f t="shared" si="4"/>
        <v/>
      </c>
    </row>
    <row r="69" s="95" customFormat="1" ht="20.25" customHeight="1" spans="1:14">
      <c r="A69" s="126"/>
      <c r="B69" s="128"/>
      <c r="C69" s="128"/>
      <c r="D69" s="128"/>
      <c r="E69" s="128"/>
      <c r="F69" s="128"/>
      <c r="G69" s="128"/>
      <c r="H69" s="123">
        <v>21213</v>
      </c>
      <c r="I69" s="121" t="s">
        <v>1372</v>
      </c>
      <c r="J69" s="60">
        <f t="shared" ref="J69:L69" si="18">SUM(J70:J74)</f>
        <v>0</v>
      </c>
      <c r="K69" s="60">
        <f t="shared" si="18"/>
        <v>0</v>
      </c>
      <c r="L69" s="60">
        <f t="shared" si="18"/>
        <v>2000</v>
      </c>
      <c r="M69" s="65" t="str">
        <f t="shared" si="3"/>
        <v/>
      </c>
      <c r="N69" s="65" t="str">
        <f t="shared" si="4"/>
        <v/>
      </c>
    </row>
    <row r="70" s="95" customFormat="1" ht="20.25" customHeight="1" spans="1:14">
      <c r="A70" s="126"/>
      <c r="B70" s="128"/>
      <c r="C70" s="128"/>
      <c r="D70" s="128"/>
      <c r="E70" s="128"/>
      <c r="F70" s="128"/>
      <c r="G70" s="128"/>
      <c r="H70" s="123">
        <v>2121301</v>
      </c>
      <c r="I70" s="102" t="s">
        <v>1373</v>
      </c>
      <c r="J70" s="74"/>
      <c r="K70" s="74"/>
      <c r="L70" s="74"/>
      <c r="M70" s="65" t="str">
        <f t="shared" si="3"/>
        <v/>
      </c>
      <c r="N70" s="65" t="str">
        <f t="shared" si="4"/>
        <v/>
      </c>
    </row>
    <row r="71" s="95" customFormat="1" ht="20.25" customHeight="1" spans="1:14">
      <c r="A71" s="126"/>
      <c r="B71" s="128"/>
      <c r="C71" s="128"/>
      <c r="D71" s="128"/>
      <c r="E71" s="128"/>
      <c r="F71" s="128"/>
      <c r="G71" s="128"/>
      <c r="H71" s="123">
        <v>2121302</v>
      </c>
      <c r="I71" s="102" t="s">
        <v>1374</v>
      </c>
      <c r="J71" s="74"/>
      <c r="K71" s="74"/>
      <c r="L71" s="74"/>
      <c r="M71" s="65" t="str">
        <f t="shared" si="3"/>
        <v/>
      </c>
      <c r="N71" s="65" t="str">
        <f t="shared" si="4"/>
        <v/>
      </c>
    </row>
    <row r="72" s="95" customFormat="1" ht="20.25" customHeight="1" spans="1:14">
      <c r="A72" s="126"/>
      <c r="B72" s="128"/>
      <c r="C72" s="128"/>
      <c r="D72" s="128"/>
      <c r="E72" s="128"/>
      <c r="F72" s="128"/>
      <c r="G72" s="128"/>
      <c r="H72" s="123">
        <v>2121303</v>
      </c>
      <c r="I72" s="102" t="s">
        <v>1375</v>
      </c>
      <c r="J72" s="74"/>
      <c r="K72" s="74"/>
      <c r="L72" s="74"/>
      <c r="M72" s="65" t="str">
        <f t="shared" ref="M72:M120" si="19">IFERROR(L72/J72,"")</f>
        <v/>
      </c>
      <c r="N72" s="65" t="str">
        <f t="shared" ref="N72:N120" si="20">IFERROR(L72/K72,"")</f>
        <v/>
      </c>
    </row>
    <row r="73" s="95" customFormat="1" ht="20.25" customHeight="1" spans="1:14">
      <c r="A73" s="126"/>
      <c r="B73" s="128"/>
      <c r="C73" s="128"/>
      <c r="D73" s="128"/>
      <c r="E73" s="128"/>
      <c r="F73" s="128"/>
      <c r="G73" s="128"/>
      <c r="H73" s="123">
        <v>2121304</v>
      </c>
      <c r="I73" s="102" t="s">
        <v>1376</v>
      </c>
      <c r="J73" s="74"/>
      <c r="K73" s="74"/>
      <c r="L73" s="74"/>
      <c r="M73" s="65" t="str">
        <f t="shared" si="19"/>
        <v/>
      </c>
      <c r="N73" s="65" t="str">
        <f t="shared" si="20"/>
        <v/>
      </c>
    </row>
    <row r="74" s="95" customFormat="1" ht="20.25" customHeight="1" spans="1:14">
      <c r="A74" s="126"/>
      <c r="B74" s="128"/>
      <c r="C74" s="128"/>
      <c r="D74" s="128"/>
      <c r="E74" s="128"/>
      <c r="F74" s="128"/>
      <c r="G74" s="128"/>
      <c r="H74" s="123">
        <v>2121399</v>
      </c>
      <c r="I74" s="102" t="s">
        <v>1377</v>
      </c>
      <c r="J74" s="74"/>
      <c r="K74" s="74"/>
      <c r="L74" s="74">
        <v>2000</v>
      </c>
      <c r="M74" s="65" t="str">
        <f t="shared" si="19"/>
        <v/>
      </c>
      <c r="N74" s="65" t="str">
        <f t="shared" si="20"/>
        <v/>
      </c>
    </row>
    <row r="75" s="95" customFormat="1" ht="20.25" customHeight="1" spans="1:14">
      <c r="A75" s="126"/>
      <c r="B75" s="128"/>
      <c r="C75" s="128"/>
      <c r="D75" s="128"/>
      <c r="E75" s="128"/>
      <c r="F75" s="128"/>
      <c r="G75" s="128"/>
      <c r="H75" s="123">
        <v>21214</v>
      </c>
      <c r="I75" s="121" t="s">
        <v>1378</v>
      </c>
      <c r="J75" s="60">
        <f t="shared" ref="J75:L75" si="21">SUM(J76:J78)</f>
        <v>0</v>
      </c>
      <c r="K75" s="60">
        <f t="shared" si="21"/>
        <v>0</v>
      </c>
      <c r="L75" s="60">
        <f t="shared" si="21"/>
        <v>0</v>
      </c>
      <c r="M75" s="65" t="str">
        <f t="shared" si="19"/>
        <v/>
      </c>
      <c r="N75" s="65" t="str">
        <f t="shared" si="20"/>
        <v/>
      </c>
    </row>
    <row r="76" s="95" customFormat="1" ht="20.25" customHeight="1" spans="1:14">
      <c r="A76" s="126"/>
      <c r="B76" s="128"/>
      <c r="C76" s="128"/>
      <c r="D76" s="128"/>
      <c r="E76" s="128"/>
      <c r="F76" s="128"/>
      <c r="G76" s="128"/>
      <c r="H76" s="123">
        <v>2121401</v>
      </c>
      <c r="I76" s="121" t="s">
        <v>1379</v>
      </c>
      <c r="J76" s="74"/>
      <c r="K76" s="74"/>
      <c r="L76" s="74"/>
      <c r="M76" s="65" t="str">
        <f t="shared" si="19"/>
        <v/>
      </c>
      <c r="N76" s="65" t="str">
        <f t="shared" si="20"/>
        <v/>
      </c>
    </row>
    <row r="77" s="95" customFormat="1" ht="20.25" customHeight="1" spans="1:14">
      <c r="A77" s="126"/>
      <c r="B77" s="128"/>
      <c r="C77" s="128"/>
      <c r="D77" s="128"/>
      <c r="E77" s="128"/>
      <c r="F77" s="128"/>
      <c r="G77" s="128"/>
      <c r="H77" s="123">
        <v>2121402</v>
      </c>
      <c r="I77" s="121" t="s">
        <v>1380</v>
      </c>
      <c r="J77" s="74"/>
      <c r="K77" s="74"/>
      <c r="L77" s="74"/>
      <c r="M77" s="65" t="str">
        <f t="shared" si="19"/>
        <v/>
      </c>
      <c r="N77" s="65" t="str">
        <f t="shared" si="20"/>
        <v/>
      </c>
    </row>
    <row r="78" s="95" customFormat="1" ht="20.25" customHeight="1" spans="1:14">
      <c r="A78" s="126"/>
      <c r="B78" s="128"/>
      <c r="C78" s="128"/>
      <c r="D78" s="128"/>
      <c r="E78" s="128"/>
      <c r="F78" s="128"/>
      <c r="G78" s="128"/>
      <c r="H78" s="123">
        <v>2121499</v>
      </c>
      <c r="I78" s="121" t="s">
        <v>1381</v>
      </c>
      <c r="J78" s="74"/>
      <c r="K78" s="74"/>
      <c r="L78" s="74"/>
      <c r="M78" s="65" t="str">
        <f t="shared" si="19"/>
        <v/>
      </c>
      <c r="N78" s="65" t="str">
        <f t="shared" si="20"/>
        <v/>
      </c>
    </row>
    <row r="79" s="95" customFormat="1" ht="20.25" customHeight="1" spans="1:14">
      <c r="A79" s="126"/>
      <c r="B79" s="128"/>
      <c r="C79" s="128"/>
      <c r="D79" s="128"/>
      <c r="E79" s="128"/>
      <c r="F79" s="128"/>
      <c r="G79" s="128"/>
      <c r="H79" s="123">
        <v>21215</v>
      </c>
      <c r="I79" s="121" t="s">
        <v>1382</v>
      </c>
      <c r="J79" s="60">
        <f t="shared" ref="J79:L79" si="22">SUM(J80:J82)</f>
        <v>0</v>
      </c>
      <c r="K79" s="60">
        <f t="shared" si="22"/>
        <v>0</v>
      </c>
      <c r="L79" s="60">
        <f t="shared" si="22"/>
        <v>0</v>
      </c>
      <c r="M79" s="65" t="str">
        <f t="shared" si="19"/>
        <v/>
      </c>
      <c r="N79" s="65" t="str">
        <f t="shared" si="20"/>
        <v/>
      </c>
    </row>
    <row r="80" s="95" customFormat="1" ht="20.25" customHeight="1" spans="1:14">
      <c r="A80" s="126"/>
      <c r="B80" s="128"/>
      <c r="C80" s="128"/>
      <c r="D80" s="128"/>
      <c r="E80" s="128"/>
      <c r="F80" s="128"/>
      <c r="G80" s="128"/>
      <c r="H80" s="123">
        <v>2121501</v>
      </c>
      <c r="I80" s="133" t="s">
        <v>1351</v>
      </c>
      <c r="J80" s="74"/>
      <c r="K80" s="74"/>
      <c r="L80" s="74"/>
      <c r="M80" s="65" t="str">
        <f t="shared" si="19"/>
        <v/>
      </c>
      <c r="N80" s="65" t="str">
        <f t="shared" si="20"/>
        <v/>
      </c>
    </row>
    <row r="81" s="95" customFormat="1" ht="20.25" customHeight="1" spans="1:14">
      <c r="A81" s="126"/>
      <c r="B81" s="128"/>
      <c r="C81" s="128"/>
      <c r="D81" s="128"/>
      <c r="E81" s="128"/>
      <c r="F81" s="128"/>
      <c r="G81" s="128"/>
      <c r="H81" s="123">
        <v>2121502</v>
      </c>
      <c r="I81" s="133" t="s">
        <v>1353</v>
      </c>
      <c r="J81" s="74"/>
      <c r="K81" s="74"/>
      <c r="L81" s="74"/>
      <c r="M81" s="65" t="str">
        <f t="shared" si="19"/>
        <v/>
      </c>
      <c r="N81" s="65" t="str">
        <f t="shared" si="20"/>
        <v/>
      </c>
    </row>
    <row r="82" s="95" customFormat="1" ht="20.25" customHeight="1" spans="1:14">
      <c r="A82" s="126"/>
      <c r="B82" s="128"/>
      <c r="C82" s="128"/>
      <c r="D82" s="128"/>
      <c r="E82" s="128"/>
      <c r="F82" s="128"/>
      <c r="G82" s="128"/>
      <c r="H82" s="123">
        <v>2121599</v>
      </c>
      <c r="I82" s="133" t="s">
        <v>1383</v>
      </c>
      <c r="J82" s="74"/>
      <c r="K82" s="74"/>
      <c r="L82" s="74"/>
      <c r="M82" s="65" t="str">
        <f t="shared" si="19"/>
        <v/>
      </c>
      <c r="N82" s="65" t="str">
        <f t="shared" si="20"/>
        <v/>
      </c>
    </row>
    <row r="83" s="95" customFormat="1" ht="20.25" customHeight="1" spans="1:14">
      <c r="A83" s="126"/>
      <c r="B83" s="128"/>
      <c r="C83" s="128"/>
      <c r="D83" s="128"/>
      <c r="E83" s="128"/>
      <c r="F83" s="128"/>
      <c r="G83" s="128"/>
      <c r="H83" s="123">
        <v>21216</v>
      </c>
      <c r="I83" s="121" t="s">
        <v>1384</v>
      </c>
      <c r="J83" s="60">
        <f t="shared" ref="J83:L83" si="23">SUM(J84:J86)</f>
        <v>0</v>
      </c>
      <c r="K83" s="60">
        <f t="shared" si="23"/>
        <v>0</v>
      </c>
      <c r="L83" s="60">
        <f t="shared" si="23"/>
        <v>0</v>
      </c>
      <c r="M83" s="65" t="str">
        <f t="shared" si="19"/>
        <v/>
      </c>
      <c r="N83" s="65" t="str">
        <f t="shared" si="20"/>
        <v/>
      </c>
    </row>
    <row r="84" s="95" customFormat="1" ht="20.25" customHeight="1" spans="1:14">
      <c r="A84" s="126"/>
      <c r="B84" s="128"/>
      <c r="C84" s="128"/>
      <c r="D84" s="128"/>
      <c r="E84" s="128"/>
      <c r="F84" s="128"/>
      <c r="G84" s="128"/>
      <c r="H84" s="123">
        <v>2121601</v>
      </c>
      <c r="I84" s="133" t="s">
        <v>1351</v>
      </c>
      <c r="J84" s="74"/>
      <c r="K84" s="74"/>
      <c r="L84" s="74"/>
      <c r="M84" s="65" t="str">
        <f t="shared" si="19"/>
        <v/>
      </c>
      <c r="N84" s="65" t="str">
        <f t="shared" si="20"/>
        <v/>
      </c>
    </row>
    <row r="85" s="95" customFormat="1" ht="20.25" customHeight="1" spans="1:14">
      <c r="A85" s="126"/>
      <c r="B85" s="128"/>
      <c r="C85" s="128"/>
      <c r="D85" s="128"/>
      <c r="E85" s="128"/>
      <c r="F85" s="128"/>
      <c r="G85" s="128"/>
      <c r="H85" s="123">
        <v>2121602</v>
      </c>
      <c r="I85" s="133" t="s">
        <v>1353</v>
      </c>
      <c r="J85" s="74"/>
      <c r="K85" s="74"/>
      <c r="L85" s="74"/>
      <c r="M85" s="65" t="str">
        <f t="shared" si="19"/>
        <v/>
      </c>
      <c r="N85" s="65" t="str">
        <f t="shared" si="20"/>
        <v/>
      </c>
    </row>
    <row r="86" s="95" customFormat="1" ht="20.25" customHeight="1" spans="1:14">
      <c r="A86" s="126"/>
      <c r="B86" s="128"/>
      <c r="C86" s="128"/>
      <c r="D86" s="128"/>
      <c r="E86" s="128"/>
      <c r="F86" s="128"/>
      <c r="G86" s="128"/>
      <c r="H86" s="123">
        <v>2121699</v>
      </c>
      <c r="I86" s="133" t="s">
        <v>1385</v>
      </c>
      <c r="J86" s="74"/>
      <c r="K86" s="74"/>
      <c r="L86" s="74"/>
      <c r="M86" s="65" t="str">
        <f t="shared" si="19"/>
        <v/>
      </c>
      <c r="N86" s="65" t="str">
        <f t="shared" si="20"/>
        <v/>
      </c>
    </row>
    <row r="87" s="95" customFormat="1" ht="20.25" customHeight="1" spans="1:14">
      <c r="A87" s="126"/>
      <c r="B87" s="128"/>
      <c r="C87" s="128"/>
      <c r="D87" s="128"/>
      <c r="E87" s="128"/>
      <c r="F87" s="128"/>
      <c r="G87" s="128"/>
      <c r="H87" s="123">
        <v>21217</v>
      </c>
      <c r="I87" s="121" t="s">
        <v>1386</v>
      </c>
      <c r="J87" s="60">
        <f t="shared" ref="J87:L87" si="24">SUM(J88:J92)</f>
        <v>0</v>
      </c>
      <c r="K87" s="60">
        <f t="shared" si="24"/>
        <v>0</v>
      </c>
      <c r="L87" s="60">
        <f t="shared" si="24"/>
        <v>0</v>
      </c>
      <c r="M87" s="65" t="str">
        <f t="shared" si="19"/>
        <v/>
      </c>
      <c r="N87" s="65" t="str">
        <f t="shared" si="20"/>
        <v/>
      </c>
    </row>
    <row r="88" s="95" customFormat="1" ht="20.25" customHeight="1" spans="1:14">
      <c r="A88" s="126"/>
      <c r="B88" s="128"/>
      <c r="C88" s="128"/>
      <c r="D88" s="128"/>
      <c r="E88" s="128"/>
      <c r="F88" s="128"/>
      <c r="G88" s="128"/>
      <c r="H88" s="123">
        <v>2121701</v>
      </c>
      <c r="I88" s="133" t="s">
        <v>1373</v>
      </c>
      <c r="J88" s="74"/>
      <c r="K88" s="74"/>
      <c r="L88" s="74"/>
      <c r="M88" s="65" t="str">
        <f t="shared" si="19"/>
        <v/>
      </c>
      <c r="N88" s="65" t="str">
        <f t="shared" si="20"/>
        <v/>
      </c>
    </row>
    <row r="89" s="95" customFormat="1" ht="20.25" customHeight="1" spans="1:14">
      <c r="A89" s="126"/>
      <c r="B89" s="128"/>
      <c r="C89" s="128"/>
      <c r="D89" s="128"/>
      <c r="E89" s="128"/>
      <c r="F89" s="128"/>
      <c r="G89" s="128"/>
      <c r="H89" s="123">
        <v>2121702</v>
      </c>
      <c r="I89" s="133" t="s">
        <v>1374</v>
      </c>
      <c r="J89" s="74"/>
      <c r="K89" s="74"/>
      <c r="L89" s="74"/>
      <c r="M89" s="65" t="str">
        <f t="shared" si="19"/>
        <v/>
      </c>
      <c r="N89" s="65" t="str">
        <f t="shared" si="20"/>
        <v/>
      </c>
    </row>
    <row r="90" s="95" customFormat="1" ht="20.25" customHeight="1" spans="1:14">
      <c r="A90" s="126"/>
      <c r="B90" s="128"/>
      <c r="C90" s="128"/>
      <c r="D90" s="128"/>
      <c r="E90" s="128"/>
      <c r="F90" s="128"/>
      <c r="G90" s="128"/>
      <c r="H90" s="123">
        <v>2121703</v>
      </c>
      <c r="I90" s="133" t="s">
        <v>1375</v>
      </c>
      <c r="J90" s="74"/>
      <c r="K90" s="74"/>
      <c r="L90" s="74"/>
      <c r="M90" s="65" t="str">
        <f t="shared" si="19"/>
        <v/>
      </c>
      <c r="N90" s="65" t="str">
        <f t="shared" si="20"/>
        <v/>
      </c>
    </row>
    <row r="91" s="95" customFormat="1" ht="20.25" customHeight="1" spans="1:14">
      <c r="A91" s="126"/>
      <c r="B91" s="128"/>
      <c r="C91" s="128"/>
      <c r="D91" s="128"/>
      <c r="E91" s="128"/>
      <c r="F91" s="128"/>
      <c r="G91" s="128"/>
      <c r="H91" s="123">
        <v>2121704</v>
      </c>
      <c r="I91" s="133" t="s">
        <v>1376</v>
      </c>
      <c r="J91" s="74"/>
      <c r="K91" s="74"/>
      <c r="L91" s="74"/>
      <c r="M91" s="65" t="str">
        <f t="shared" si="19"/>
        <v/>
      </c>
      <c r="N91" s="65" t="str">
        <f t="shared" si="20"/>
        <v/>
      </c>
    </row>
    <row r="92" s="95" customFormat="1" ht="20.25" customHeight="1" spans="1:14">
      <c r="A92" s="126"/>
      <c r="B92" s="128"/>
      <c r="C92" s="128"/>
      <c r="D92" s="128"/>
      <c r="E92" s="128"/>
      <c r="F92" s="128"/>
      <c r="G92" s="128"/>
      <c r="H92" s="123">
        <v>2121799</v>
      </c>
      <c r="I92" s="133" t="s">
        <v>1387</v>
      </c>
      <c r="J92" s="74"/>
      <c r="K92" s="74"/>
      <c r="L92" s="74"/>
      <c r="M92" s="65" t="str">
        <f t="shared" si="19"/>
        <v/>
      </c>
      <c r="N92" s="65" t="str">
        <f t="shared" si="20"/>
        <v/>
      </c>
    </row>
    <row r="93" s="95" customFormat="1" ht="20.25" customHeight="1" spans="1:14">
      <c r="A93" s="126"/>
      <c r="B93" s="128"/>
      <c r="C93" s="128"/>
      <c r="D93" s="128"/>
      <c r="E93" s="128"/>
      <c r="F93" s="128"/>
      <c r="G93" s="128"/>
      <c r="H93" s="123">
        <v>21218</v>
      </c>
      <c r="I93" s="121" t="s">
        <v>1388</v>
      </c>
      <c r="J93" s="60">
        <f t="shared" ref="J93:L93" si="25">J94+J95</f>
        <v>0</v>
      </c>
      <c r="K93" s="60">
        <f t="shared" si="25"/>
        <v>0</v>
      </c>
      <c r="L93" s="60">
        <f t="shared" si="25"/>
        <v>0</v>
      </c>
      <c r="M93" s="65" t="str">
        <f t="shared" si="19"/>
        <v/>
      </c>
      <c r="N93" s="65" t="str">
        <f t="shared" si="20"/>
        <v/>
      </c>
    </row>
    <row r="94" s="95" customFormat="1" ht="20.25" customHeight="1" spans="1:14">
      <c r="A94" s="126"/>
      <c r="B94" s="128"/>
      <c r="C94" s="128"/>
      <c r="D94" s="128"/>
      <c r="E94" s="128"/>
      <c r="F94" s="128"/>
      <c r="G94" s="128"/>
      <c r="H94" s="123">
        <v>2121801</v>
      </c>
      <c r="I94" s="133" t="s">
        <v>1379</v>
      </c>
      <c r="J94" s="74"/>
      <c r="K94" s="74"/>
      <c r="L94" s="74"/>
      <c r="M94" s="65" t="str">
        <f t="shared" si="19"/>
        <v/>
      </c>
      <c r="N94" s="65" t="str">
        <f t="shared" si="20"/>
        <v/>
      </c>
    </row>
    <row r="95" s="95" customFormat="1" ht="20.25" customHeight="1" spans="1:14">
      <c r="A95" s="126"/>
      <c r="B95" s="128"/>
      <c r="C95" s="128"/>
      <c r="D95" s="128"/>
      <c r="E95" s="128"/>
      <c r="F95" s="128"/>
      <c r="G95" s="128"/>
      <c r="H95" s="123">
        <v>2121899</v>
      </c>
      <c r="I95" s="133" t="s">
        <v>1389</v>
      </c>
      <c r="J95" s="74"/>
      <c r="K95" s="74"/>
      <c r="L95" s="74"/>
      <c r="M95" s="65" t="str">
        <f t="shared" si="19"/>
        <v/>
      </c>
      <c r="N95" s="65" t="str">
        <f t="shared" si="20"/>
        <v/>
      </c>
    </row>
    <row r="96" s="95" customFormat="1" ht="20.25" customHeight="1" spans="1:14">
      <c r="A96" s="126"/>
      <c r="B96" s="128"/>
      <c r="C96" s="128"/>
      <c r="D96" s="128"/>
      <c r="E96" s="128"/>
      <c r="F96" s="128"/>
      <c r="G96" s="128"/>
      <c r="H96" s="123">
        <v>21219</v>
      </c>
      <c r="I96" s="133" t="s">
        <v>1390</v>
      </c>
      <c r="J96" s="60">
        <f t="shared" ref="J96:L96" si="26">SUM(J97:J104)</f>
        <v>0</v>
      </c>
      <c r="K96" s="60">
        <f t="shared" si="26"/>
        <v>0</v>
      </c>
      <c r="L96" s="60">
        <f t="shared" si="26"/>
        <v>0</v>
      </c>
      <c r="M96" s="65" t="str">
        <f t="shared" si="19"/>
        <v/>
      </c>
      <c r="N96" s="65" t="str">
        <f t="shared" si="20"/>
        <v/>
      </c>
    </row>
    <row r="97" s="95" customFormat="1" ht="20.25" customHeight="1" spans="1:14">
      <c r="A97" s="126"/>
      <c r="B97" s="128"/>
      <c r="C97" s="128"/>
      <c r="D97" s="128"/>
      <c r="E97" s="128"/>
      <c r="F97" s="128"/>
      <c r="G97" s="128"/>
      <c r="H97" s="123">
        <v>2121901</v>
      </c>
      <c r="I97" s="133" t="s">
        <v>1351</v>
      </c>
      <c r="J97" s="74"/>
      <c r="K97" s="74"/>
      <c r="L97" s="74"/>
      <c r="M97" s="65" t="str">
        <f t="shared" si="19"/>
        <v/>
      </c>
      <c r="N97" s="65" t="str">
        <f t="shared" si="20"/>
        <v/>
      </c>
    </row>
    <row r="98" s="95" customFormat="1" ht="20.25" customHeight="1" spans="1:14">
      <c r="A98" s="126"/>
      <c r="B98" s="128"/>
      <c r="C98" s="128"/>
      <c r="D98" s="128"/>
      <c r="E98" s="128"/>
      <c r="F98" s="128"/>
      <c r="G98" s="128"/>
      <c r="H98" s="123">
        <v>2121902</v>
      </c>
      <c r="I98" s="133" t="s">
        <v>1353</v>
      </c>
      <c r="J98" s="74"/>
      <c r="K98" s="74"/>
      <c r="L98" s="74"/>
      <c r="M98" s="65" t="str">
        <f t="shared" si="19"/>
        <v/>
      </c>
      <c r="N98" s="65" t="str">
        <f t="shared" si="20"/>
        <v/>
      </c>
    </row>
    <row r="99" s="95" customFormat="1" ht="20.25" customHeight="1" spans="1:14">
      <c r="A99" s="126"/>
      <c r="B99" s="128"/>
      <c r="C99" s="128"/>
      <c r="D99" s="128"/>
      <c r="E99" s="128"/>
      <c r="F99" s="128"/>
      <c r="G99" s="128"/>
      <c r="H99" s="123">
        <v>2121903</v>
      </c>
      <c r="I99" s="133" t="s">
        <v>1355</v>
      </c>
      <c r="J99" s="74"/>
      <c r="K99" s="74"/>
      <c r="L99" s="74"/>
      <c r="M99" s="65" t="str">
        <f t="shared" si="19"/>
        <v/>
      </c>
      <c r="N99" s="65" t="str">
        <f t="shared" si="20"/>
        <v/>
      </c>
    </row>
    <row r="100" s="95" customFormat="1" ht="20.25" customHeight="1" spans="1:14">
      <c r="A100" s="126"/>
      <c r="B100" s="128"/>
      <c r="C100" s="128"/>
      <c r="D100" s="128"/>
      <c r="E100" s="128"/>
      <c r="F100" s="128"/>
      <c r="G100" s="128"/>
      <c r="H100" s="123">
        <v>2121904</v>
      </c>
      <c r="I100" s="133" t="s">
        <v>1357</v>
      </c>
      <c r="J100" s="74"/>
      <c r="K100" s="74"/>
      <c r="L100" s="74"/>
      <c r="M100" s="65" t="str">
        <f t="shared" si="19"/>
        <v/>
      </c>
      <c r="N100" s="65" t="str">
        <f t="shared" si="20"/>
        <v/>
      </c>
    </row>
    <row r="101" s="95" customFormat="1" ht="20.25" customHeight="1" spans="1:14">
      <c r="A101" s="126"/>
      <c r="B101" s="128"/>
      <c r="C101" s="128"/>
      <c r="D101" s="128"/>
      <c r="E101" s="128"/>
      <c r="F101" s="128"/>
      <c r="G101" s="128"/>
      <c r="H101" s="123">
        <v>2121905</v>
      </c>
      <c r="I101" s="133" t="s">
        <v>1361</v>
      </c>
      <c r="J101" s="74"/>
      <c r="K101" s="74"/>
      <c r="L101" s="74"/>
      <c r="M101" s="65" t="str">
        <f t="shared" si="19"/>
        <v/>
      </c>
      <c r="N101" s="65" t="str">
        <f t="shared" si="20"/>
        <v/>
      </c>
    </row>
    <row r="102" s="95" customFormat="1" ht="20.25" customHeight="1" spans="1:14">
      <c r="A102" s="126"/>
      <c r="B102" s="128"/>
      <c r="C102" s="128"/>
      <c r="D102" s="128"/>
      <c r="E102" s="128"/>
      <c r="F102" s="128"/>
      <c r="G102" s="128"/>
      <c r="H102" s="123">
        <v>2121906</v>
      </c>
      <c r="I102" s="133" t="s">
        <v>1363</v>
      </c>
      <c r="J102" s="74"/>
      <c r="K102" s="74"/>
      <c r="L102" s="74"/>
      <c r="M102" s="65" t="str">
        <f t="shared" si="19"/>
        <v/>
      </c>
      <c r="N102" s="65" t="str">
        <f t="shared" si="20"/>
        <v/>
      </c>
    </row>
    <row r="103" s="95" customFormat="1" ht="20.25" customHeight="1" spans="1:14">
      <c r="A103" s="126"/>
      <c r="B103" s="128"/>
      <c r="C103" s="128"/>
      <c r="D103" s="128"/>
      <c r="E103" s="128"/>
      <c r="F103" s="128"/>
      <c r="G103" s="128"/>
      <c r="H103" s="123">
        <v>2121907</v>
      </c>
      <c r="I103" s="133" t="s">
        <v>1364</v>
      </c>
      <c r="J103" s="74"/>
      <c r="K103" s="74"/>
      <c r="L103" s="74"/>
      <c r="M103" s="65" t="str">
        <f t="shared" si="19"/>
        <v/>
      </c>
      <c r="N103" s="65" t="str">
        <f t="shared" si="20"/>
        <v/>
      </c>
    </row>
    <row r="104" s="95" customFormat="1" ht="20.25" customHeight="1" spans="1:14">
      <c r="A104" s="126"/>
      <c r="B104" s="128"/>
      <c r="C104" s="128"/>
      <c r="D104" s="128"/>
      <c r="E104" s="128"/>
      <c r="F104" s="128"/>
      <c r="G104" s="128"/>
      <c r="H104" s="123">
        <v>2121999</v>
      </c>
      <c r="I104" s="133" t="s">
        <v>1391</v>
      </c>
      <c r="J104" s="74"/>
      <c r="K104" s="74"/>
      <c r="L104" s="74"/>
      <c r="M104" s="65" t="str">
        <f t="shared" si="19"/>
        <v/>
      </c>
      <c r="N104" s="65" t="str">
        <f t="shared" si="20"/>
        <v/>
      </c>
    </row>
    <row r="105" s="95" customFormat="1" ht="20.25" customHeight="1" spans="1:14">
      <c r="A105" s="126"/>
      <c r="B105" s="128"/>
      <c r="C105" s="128"/>
      <c r="D105" s="128"/>
      <c r="E105" s="128"/>
      <c r="F105" s="128"/>
      <c r="G105" s="128"/>
      <c r="H105" s="123">
        <v>213</v>
      </c>
      <c r="I105" s="121" t="s">
        <v>1392</v>
      </c>
      <c r="J105" s="63">
        <f t="shared" ref="J105:L105" si="27">J106+J111+J116+J121+J124</f>
        <v>500</v>
      </c>
      <c r="K105" s="63">
        <f t="shared" si="27"/>
        <v>1774</v>
      </c>
      <c r="L105" s="63">
        <f t="shared" si="27"/>
        <v>2100</v>
      </c>
      <c r="M105" s="65">
        <f t="shared" si="19"/>
        <v>4.2</v>
      </c>
      <c r="N105" s="65">
        <f t="shared" si="20"/>
        <v>1.18376550169109</v>
      </c>
    </row>
    <row r="106" s="95" customFormat="1" ht="20.25" customHeight="1" spans="1:14">
      <c r="A106" s="126"/>
      <c r="B106" s="128"/>
      <c r="C106" s="128"/>
      <c r="D106" s="128"/>
      <c r="E106" s="128"/>
      <c r="F106" s="128"/>
      <c r="G106" s="128"/>
      <c r="H106" s="123">
        <v>21366</v>
      </c>
      <c r="I106" s="102" t="s">
        <v>1393</v>
      </c>
      <c r="J106" s="60">
        <f t="shared" ref="J106:L106" si="28">SUM(J107:J110)</f>
        <v>0</v>
      </c>
      <c r="K106" s="60">
        <f t="shared" si="28"/>
        <v>190</v>
      </c>
      <c r="L106" s="60">
        <f t="shared" si="28"/>
        <v>100</v>
      </c>
      <c r="M106" s="65" t="str">
        <f t="shared" si="19"/>
        <v/>
      </c>
      <c r="N106" s="65">
        <f t="shared" si="20"/>
        <v>0.526315789473684</v>
      </c>
    </row>
    <row r="107" s="95" customFormat="1" ht="20.25" customHeight="1" spans="1:14">
      <c r="A107" s="126"/>
      <c r="B107" s="128"/>
      <c r="C107" s="128"/>
      <c r="D107" s="128"/>
      <c r="E107" s="128"/>
      <c r="F107" s="128"/>
      <c r="G107" s="128"/>
      <c r="H107" s="123">
        <v>2136601</v>
      </c>
      <c r="I107" s="102" t="s">
        <v>1310</v>
      </c>
      <c r="J107" s="74"/>
      <c r="K107" s="74">
        <v>190</v>
      </c>
      <c r="L107" s="74">
        <v>100</v>
      </c>
      <c r="M107" s="65" t="str">
        <f t="shared" si="19"/>
        <v/>
      </c>
      <c r="N107" s="65">
        <f t="shared" si="20"/>
        <v>0.526315789473684</v>
      </c>
    </row>
    <row r="108" s="95" customFormat="1" ht="20.25" customHeight="1" spans="1:14">
      <c r="A108" s="126"/>
      <c r="B108" s="128"/>
      <c r="C108" s="128"/>
      <c r="D108" s="128"/>
      <c r="E108" s="128"/>
      <c r="F108" s="128"/>
      <c r="G108" s="128"/>
      <c r="H108" s="123">
        <v>2136602</v>
      </c>
      <c r="I108" s="102" t="s">
        <v>1394</v>
      </c>
      <c r="J108" s="74"/>
      <c r="K108" s="74"/>
      <c r="L108" s="74"/>
      <c r="M108" s="65" t="str">
        <f t="shared" si="19"/>
        <v/>
      </c>
      <c r="N108" s="65" t="str">
        <f t="shared" si="20"/>
        <v/>
      </c>
    </row>
    <row r="109" s="95" customFormat="1" ht="20.25" customHeight="1" spans="1:14">
      <c r="A109" s="126"/>
      <c r="B109" s="128"/>
      <c r="C109" s="128"/>
      <c r="D109" s="128"/>
      <c r="E109" s="128"/>
      <c r="F109" s="128"/>
      <c r="G109" s="128"/>
      <c r="H109" s="123">
        <v>2136603</v>
      </c>
      <c r="I109" s="102" t="s">
        <v>1395</v>
      </c>
      <c r="J109" s="74"/>
      <c r="K109" s="74"/>
      <c r="L109" s="74"/>
      <c r="M109" s="65" t="str">
        <f t="shared" si="19"/>
        <v/>
      </c>
      <c r="N109" s="65" t="str">
        <f t="shared" si="20"/>
        <v/>
      </c>
    </row>
    <row r="110" s="95" customFormat="1" ht="20.25" customHeight="1" spans="1:14">
      <c r="A110" s="126"/>
      <c r="B110" s="128"/>
      <c r="C110" s="128"/>
      <c r="D110" s="128"/>
      <c r="E110" s="128"/>
      <c r="F110" s="128"/>
      <c r="G110" s="128"/>
      <c r="H110" s="123">
        <v>2136699</v>
      </c>
      <c r="I110" s="102" t="s">
        <v>1396</v>
      </c>
      <c r="J110" s="74"/>
      <c r="K110" s="74"/>
      <c r="L110" s="74"/>
      <c r="M110" s="65" t="str">
        <f t="shared" si="19"/>
        <v/>
      </c>
      <c r="N110" s="65" t="str">
        <f t="shared" si="20"/>
        <v/>
      </c>
    </row>
    <row r="111" s="95" customFormat="1" ht="20.25" customHeight="1" spans="1:14">
      <c r="A111" s="126"/>
      <c r="B111" s="128"/>
      <c r="C111" s="128"/>
      <c r="D111" s="128"/>
      <c r="E111" s="128"/>
      <c r="F111" s="128"/>
      <c r="G111" s="128"/>
      <c r="H111" s="123">
        <v>21367</v>
      </c>
      <c r="I111" s="102" t="s">
        <v>1397</v>
      </c>
      <c r="J111" s="60">
        <f t="shared" ref="J111:L111" si="29">SUM(J112:J115)</f>
        <v>0</v>
      </c>
      <c r="K111" s="60">
        <f t="shared" si="29"/>
        <v>0</v>
      </c>
      <c r="L111" s="60">
        <f t="shared" si="29"/>
        <v>0</v>
      </c>
      <c r="M111" s="65" t="str">
        <f t="shared" si="19"/>
        <v/>
      </c>
      <c r="N111" s="65" t="str">
        <f t="shared" si="20"/>
        <v/>
      </c>
    </row>
    <row r="112" s="95" customFormat="1" ht="20.25" customHeight="1" spans="1:14">
      <c r="A112" s="126"/>
      <c r="B112" s="128"/>
      <c r="C112" s="128"/>
      <c r="D112" s="128"/>
      <c r="E112" s="128"/>
      <c r="F112" s="128"/>
      <c r="G112" s="128"/>
      <c r="H112" s="123">
        <v>2136701</v>
      </c>
      <c r="I112" s="102" t="s">
        <v>1310</v>
      </c>
      <c r="J112" s="74"/>
      <c r="K112" s="74"/>
      <c r="L112" s="74"/>
      <c r="M112" s="65" t="str">
        <f t="shared" si="19"/>
        <v/>
      </c>
      <c r="N112" s="65" t="str">
        <f t="shared" si="20"/>
        <v/>
      </c>
    </row>
    <row r="113" s="95" customFormat="1" ht="20.25" customHeight="1" spans="1:14">
      <c r="A113" s="126"/>
      <c r="B113" s="128"/>
      <c r="C113" s="128"/>
      <c r="D113" s="128"/>
      <c r="E113" s="128"/>
      <c r="F113" s="128"/>
      <c r="G113" s="128"/>
      <c r="H113" s="123">
        <v>2136702</v>
      </c>
      <c r="I113" s="102" t="s">
        <v>1394</v>
      </c>
      <c r="J113" s="74"/>
      <c r="K113" s="74"/>
      <c r="L113" s="74"/>
      <c r="M113" s="65" t="str">
        <f t="shared" si="19"/>
        <v/>
      </c>
      <c r="N113" s="65" t="str">
        <f t="shared" si="20"/>
        <v/>
      </c>
    </row>
    <row r="114" s="95" customFormat="1" ht="20.25" customHeight="1" spans="1:14">
      <c r="A114" s="126"/>
      <c r="B114" s="128"/>
      <c r="C114" s="128"/>
      <c r="D114" s="128"/>
      <c r="E114" s="128"/>
      <c r="F114" s="128"/>
      <c r="G114" s="128"/>
      <c r="H114" s="123">
        <v>2136703</v>
      </c>
      <c r="I114" s="102" t="s">
        <v>1398</v>
      </c>
      <c r="J114" s="74"/>
      <c r="K114" s="74"/>
      <c r="L114" s="74"/>
      <c r="M114" s="65" t="str">
        <f t="shared" si="19"/>
        <v/>
      </c>
      <c r="N114" s="65" t="str">
        <f t="shared" si="20"/>
        <v/>
      </c>
    </row>
    <row r="115" s="95" customFormat="1" ht="20.25" customHeight="1" spans="1:14">
      <c r="A115" s="126"/>
      <c r="B115" s="128"/>
      <c r="C115" s="128"/>
      <c r="D115" s="128"/>
      <c r="E115" s="128"/>
      <c r="F115" s="128"/>
      <c r="G115" s="128"/>
      <c r="H115" s="123">
        <v>2136799</v>
      </c>
      <c r="I115" s="102" t="s">
        <v>1399</v>
      </c>
      <c r="J115" s="74"/>
      <c r="K115" s="74"/>
      <c r="L115" s="74"/>
      <c r="M115" s="65" t="str">
        <f t="shared" si="19"/>
        <v/>
      </c>
      <c r="N115" s="65" t="str">
        <f t="shared" si="20"/>
        <v/>
      </c>
    </row>
    <row r="116" s="95" customFormat="1" ht="20.25" customHeight="1" spans="1:14">
      <c r="A116" s="126"/>
      <c r="B116" s="128"/>
      <c r="C116" s="128"/>
      <c r="D116" s="128"/>
      <c r="E116" s="128"/>
      <c r="F116" s="128"/>
      <c r="G116" s="128"/>
      <c r="H116" s="123">
        <v>21369</v>
      </c>
      <c r="I116" s="102" t="s">
        <v>1400</v>
      </c>
      <c r="J116" s="60">
        <f t="shared" ref="J116:L116" si="30">SUM(J117:J120)</f>
        <v>500</v>
      </c>
      <c r="K116" s="60">
        <f t="shared" si="30"/>
        <v>1584</v>
      </c>
      <c r="L116" s="60">
        <f t="shared" si="30"/>
        <v>2000</v>
      </c>
      <c r="M116" s="65">
        <f t="shared" si="19"/>
        <v>4</v>
      </c>
      <c r="N116" s="65">
        <f t="shared" si="20"/>
        <v>1.26262626262626</v>
      </c>
    </row>
    <row r="117" s="95" customFormat="1" ht="20.25" customHeight="1" spans="1:14">
      <c r="A117" s="126"/>
      <c r="B117" s="128"/>
      <c r="C117" s="128"/>
      <c r="D117" s="128"/>
      <c r="E117" s="128"/>
      <c r="F117" s="128"/>
      <c r="G117" s="128"/>
      <c r="H117" s="123">
        <v>2136901</v>
      </c>
      <c r="I117" s="102" t="s">
        <v>827</v>
      </c>
      <c r="J117" s="74"/>
      <c r="K117" s="74"/>
      <c r="L117" s="74"/>
      <c r="M117" s="65" t="str">
        <f t="shared" si="19"/>
        <v/>
      </c>
      <c r="N117" s="65" t="str">
        <f t="shared" si="20"/>
        <v/>
      </c>
    </row>
    <row r="118" s="95" customFormat="1" ht="20.25" customHeight="1" spans="1:14">
      <c r="A118" s="126"/>
      <c r="B118" s="128"/>
      <c r="C118" s="128"/>
      <c r="D118" s="128"/>
      <c r="E118" s="128"/>
      <c r="F118" s="128"/>
      <c r="G118" s="128"/>
      <c r="H118" s="123">
        <v>2136902</v>
      </c>
      <c r="I118" s="102" t="s">
        <v>1401</v>
      </c>
      <c r="J118" s="74"/>
      <c r="K118" s="74">
        <v>1584</v>
      </c>
      <c r="L118" s="74">
        <v>2000</v>
      </c>
      <c r="M118" s="65" t="str">
        <f t="shared" si="19"/>
        <v/>
      </c>
      <c r="N118" s="65">
        <f t="shared" si="20"/>
        <v>1.26262626262626</v>
      </c>
    </row>
    <row r="119" s="95" customFormat="1" ht="20.25" customHeight="1" spans="1:14">
      <c r="A119" s="126"/>
      <c r="B119" s="128"/>
      <c r="C119" s="128"/>
      <c r="D119" s="128"/>
      <c r="E119" s="128"/>
      <c r="F119" s="128"/>
      <c r="G119" s="128"/>
      <c r="H119" s="123">
        <v>2136903</v>
      </c>
      <c r="I119" s="102" t="s">
        <v>1402</v>
      </c>
      <c r="J119" s="74"/>
      <c r="K119" s="74"/>
      <c r="L119" s="74"/>
      <c r="M119" s="65" t="str">
        <f t="shared" si="19"/>
        <v/>
      </c>
      <c r="N119" s="65" t="str">
        <f t="shared" si="20"/>
        <v/>
      </c>
    </row>
    <row r="120" s="95" customFormat="1" ht="20.25" customHeight="1" spans="1:14">
      <c r="A120" s="126"/>
      <c r="B120" s="128"/>
      <c r="C120" s="128"/>
      <c r="D120" s="128"/>
      <c r="E120" s="128"/>
      <c r="F120" s="128"/>
      <c r="G120" s="128"/>
      <c r="H120" s="123">
        <v>2136999</v>
      </c>
      <c r="I120" s="102" t="s">
        <v>1403</v>
      </c>
      <c r="J120" s="74">
        <v>500</v>
      </c>
      <c r="K120" s="74"/>
      <c r="L120" s="74"/>
      <c r="M120" s="65">
        <f t="shared" si="19"/>
        <v>0</v>
      </c>
      <c r="N120" s="65" t="str">
        <f t="shared" si="20"/>
        <v/>
      </c>
    </row>
    <row r="121" s="95" customFormat="1" ht="20.25" customHeight="1" spans="1:14">
      <c r="A121" s="126"/>
      <c r="B121" s="128"/>
      <c r="C121" s="128"/>
      <c r="D121" s="128"/>
      <c r="E121" s="128"/>
      <c r="F121" s="128"/>
      <c r="G121" s="128"/>
      <c r="H121" s="123">
        <v>21370</v>
      </c>
      <c r="I121" s="102" t="s">
        <v>1404</v>
      </c>
      <c r="J121" s="60">
        <f t="shared" ref="J121:L121" si="31">SUM(J122:J123)</f>
        <v>0</v>
      </c>
      <c r="K121" s="60">
        <f t="shared" si="31"/>
        <v>0</v>
      </c>
      <c r="L121" s="60">
        <f t="shared" si="31"/>
        <v>0</v>
      </c>
      <c r="M121" s="65"/>
      <c r="N121" s="65"/>
    </row>
    <row r="122" s="95" customFormat="1" ht="20.25" customHeight="1" spans="1:14">
      <c r="A122" s="126"/>
      <c r="B122" s="128"/>
      <c r="C122" s="128"/>
      <c r="D122" s="128"/>
      <c r="E122" s="128"/>
      <c r="F122" s="128"/>
      <c r="G122" s="128"/>
      <c r="H122" s="123">
        <v>2137001</v>
      </c>
      <c r="I122" s="102" t="s">
        <v>1310</v>
      </c>
      <c r="J122" s="74"/>
      <c r="K122" s="74"/>
      <c r="L122" s="74"/>
      <c r="M122" s="65"/>
      <c r="N122" s="65"/>
    </row>
    <row r="123" s="95" customFormat="1" ht="20.25" customHeight="1" spans="1:14">
      <c r="A123" s="126"/>
      <c r="B123" s="128"/>
      <c r="C123" s="128"/>
      <c r="D123" s="128"/>
      <c r="E123" s="128"/>
      <c r="F123" s="128"/>
      <c r="G123" s="128"/>
      <c r="H123" s="123">
        <v>2137099</v>
      </c>
      <c r="I123" s="102" t="s">
        <v>1405</v>
      </c>
      <c r="J123" s="74"/>
      <c r="K123" s="74"/>
      <c r="L123" s="74"/>
      <c r="M123" s="65"/>
      <c r="N123" s="65"/>
    </row>
    <row r="124" s="95" customFormat="1" ht="20.25" customHeight="1" spans="1:14">
      <c r="A124" s="126"/>
      <c r="B124" s="128"/>
      <c r="C124" s="128"/>
      <c r="D124" s="128"/>
      <c r="E124" s="128"/>
      <c r="F124" s="128"/>
      <c r="G124" s="128"/>
      <c r="H124" s="123">
        <v>21371</v>
      </c>
      <c r="I124" s="102" t="s">
        <v>1406</v>
      </c>
      <c r="J124" s="60">
        <f t="shared" ref="J124:L124" si="32">SUM(J125:J128)</f>
        <v>0</v>
      </c>
      <c r="K124" s="60">
        <f t="shared" si="32"/>
        <v>0</v>
      </c>
      <c r="L124" s="60">
        <f t="shared" si="32"/>
        <v>0</v>
      </c>
      <c r="M124" s="65"/>
      <c r="N124" s="65"/>
    </row>
    <row r="125" s="95" customFormat="1" ht="20.25" customHeight="1" spans="1:14">
      <c r="A125" s="126"/>
      <c r="B125" s="128"/>
      <c r="C125" s="128"/>
      <c r="D125" s="128"/>
      <c r="E125" s="128"/>
      <c r="F125" s="128"/>
      <c r="G125" s="128"/>
      <c r="H125" s="123">
        <v>2137101</v>
      </c>
      <c r="I125" s="102" t="s">
        <v>827</v>
      </c>
      <c r="J125" s="74"/>
      <c r="K125" s="74"/>
      <c r="L125" s="74"/>
      <c r="M125" s="65"/>
      <c r="N125" s="65"/>
    </row>
    <row r="126" s="95" customFormat="1" ht="20.25" customHeight="1" spans="1:14">
      <c r="A126" s="126"/>
      <c r="B126" s="128"/>
      <c r="C126" s="128"/>
      <c r="D126" s="128"/>
      <c r="E126" s="128"/>
      <c r="F126" s="128"/>
      <c r="G126" s="128"/>
      <c r="H126" s="123">
        <v>2137102</v>
      </c>
      <c r="I126" s="102" t="s">
        <v>1407</v>
      </c>
      <c r="J126" s="74"/>
      <c r="K126" s="74"/>
      <c r="L126" s="74"/>
      <c r="M126" s="65"/>
      <c r="N126" s="65"/>
    </row>
    <row r="127" s="95" customFormat="1" ht="20.25" customHeight="1" spans="1:14">
      <c r="A127" s="126"/>
      <c r="B127" s="128"/>
      <c r="C127" s="128"/>
      <c r="D127" s="128"/>
      <c r="E127" s="128"/>
      <c r="F127" s="128"/>
      <c r="G127" s="128"/>
      <c r="H127" s="123">
        <v>2137103</v>
      </c>
      <c r="I127" s="102" t="s">
        <v>1402</v>
      </c>
      <c r="J127" s="74"/>
      <c r="K127" s="74"/>
      <c r="L127" s="74"/>
      <c r="M127" s="65"/>
      <c r="N127" s="65"/>
    </row>
    <row r="128" s="95" customFormat="1" ht="20.25" customHeight="1" spans="1:14">
      <c r="A128" s="126"/>
      <c r="B128" s="128"/>
      <c r="C128" s="128"/>
      <c r="D128" s="128"/>
      <c r="E128" s="128"/>
      <c r="F128" s="128"/>
      <c r="G128" s="128"/>
      <c r="H128" s="123">
        <v>2137199</v>
      </c>
      <c r="I128" s="102" t="s">
        <v>1408</v>
      </c>
      <c r="J128" s="74"/>
      <c r="K128" s="74"/>
      <c r="L128" s="74"/>
      <c r="M128" s="65"/>
      <c r="N128" s="65"/>
    </row>
    <row r="129" s="95" customFormat="1" ht="20.25" customHeight="1" spans="1:14">
      <c r="A129" s="126"/>
      <c r="B129" s="128"/>
      <c r="C129" s="128"/>
      <c r="D129" s="128"/>
      <c r="E129" s="128"/>
      <c r="F129" s="128"/>
      <c r="G129" s="128"/>
      <c r="H129" s="123">
        <v>214</v>
      </c>
      <c r="I129" s="125" t="s">
        <v>1409</v>
      </c>
      <c r="J129" s="63">
        <f t="shared" ref="J129:L129" si="33">J130+J135+J140+J149+J156+J166+J169+J172</f>
        <v>50</v>
      </c>
      <c r="K129" s="63">
        <f t="shared" si="33"/>
        <v>0</v>
      </c>
      <c r="L129" s="63">
        <f t="shared" si="33"/>
        <v>0</v>
      </c>
      <c r="M129" s="65">
        <f t="shared" ref="M129:M163" si="34">IFERROR(L129/J129,"")</f>
        <v>0</v>
      </c>
      <c r="N129" s="65" t="str">
        <f t="shared" ref="N129:N163" si="35">IFERROR(L129/K129,"")</f>
        <v/>
      </c>
    </row>
    <row r="130" s="95" customFormat="1" ht="20.25" customHeight="1" spans="1:14">
      <c r="A130" s="126"/>
      <c r="B130" s="128"/>
      <c r="C130" s="128"/>
      <c r="D130" s="128"/>
      <c r="E130" s="128"/>
      <c r="F130" s="128"/>
      <c r="G130" s="128"/>
      <c r="H130" s="123">
        <v>21460</v>
      </c>
      <c r="I130" s="102" t="s">
        <v>1410</v>
      </c>
      <c r="J130" s="60">
        <f t="shared" ref="J130:L130" si="36">SUM(J131:J134)</f>
        <v>0</v>
      </c>
      <c r="K130" s="60">
        <f t="shared" si="36"/>
        <v>0</v>
      </c>
      <c r="L130" s="60">
        <f t="shared" si="36"/>
        <v>0</v>
      </c>
      <c r="M130" s="65" t="str">
        <f t="shared" si="34"/>
        <v/>
      </c>
      <c r="N130" s="65" t="str">
        <f t="shared" si="35"/>
        <v/>
      </c>
    </row>
    <row r="131" s="95" customFormat="1" ht="20.25" customHeight="1" spans="1:14">
      <c r="A131" s="126"/>
      <c r="B131" s="128"/>
      <c r="C131" s="128"/>
      <c r="D131" s="128"/>
      <c r="E131" s="128"/>
      <c r="F131" s="128"/>
      <c r="G131" s="128"/>
      <c r="H131" s="123">
        <v>2146001</v>
      </c>
      <c r="I131" s="102" t="s">
        <v>858</v>
      </c>
      <c r="J131" s="74"/>
      <c r="K131" s="74"/>
      <c r="L131" s="74"/>
      <c r="M131" s="65" t="str">
        <f t="shared" si="34"/>
        <v/>
      </c>
      <c r="N131" s="65" t="str">
        <f t="shared" si="35"/>
        <v/>
      </c>
    </row>
    <row r="132" s="95" customFormat="1" ht="20.25" customHeight="1" spans="1:14">
      <c r="A132" s="126"/>
      <c r="B132" s="128"/>
      <c r="C132" s="128"/>
      <c r="D132" s="128"/>
      <c r="E132" s="128"/>
      <c r="F132" s="128"/>
      <c r="G132" s="128"/>
      <c r="H132" s="123">
        <v>2146002</v>
      </c>
      <c r="I132" s="102" t="s">
        <v>859</v>
      </c>
      <c r="J132" s="74"/>
      <c r="K132" s="74"/>
      <c r="L132" s="74"/>
      <c r="M132" s="65" t="str">
        <f t="shared" si="34"/>
        <v/>
      </c>
      <c r="N132" s="65" t="str">
        <f t="shared" si="35"/>
        <v/>
      </c>
    </row>
    <row r="133" s="95" customFormat="1" ht="20.25" customHeight="1" spans="1:14">
      <c r="A133" s="126"/>
      <c r="B133" s="128"/>
      <c r="C133" s="128"/>
      <c r="D133" s="128"/>
      <c r="E133" s="128"/>
      <c r="F133" s="128"/>
      <c r="G133" s="128"/>
      <c r="H133" s="123">
        <v>2146003</v>
      </c>
      <c r="I133" s="102" t="s">
        <v>1411</v>
      </c>
      <c r="J133" s="74"/>
      <c r="K133" s="74"/>
      <c r="L133" s="74"/>
      <c r="M133" s="65" t="str">
        <f t="shared" si="34"/>
        <v/>
      </c>
      <c r="N133" s="65" t="str">
        <f t="shared" si="35"/>
        <v/>
      </c>
    </row>
    <row r="134" s="95" customFormat="1" ht="20.25" customHeight="1" spans="1:14">
      <c r="A134" s="126"/>
      <c r="B134" s="128"/>
      <c r="C134" s="128"/>
      <c r="D134" s="128"/>
      <c r="E134" s="128"/>
      <c r="F134" s="128"/>
      <c r="G134" s="128"/>
      <c r="H134" s="123">
        <v>2146099</v>
      </c>
      <c r="I134" s="102" t="s">
        <v>1412</v>
      </c>
      <c r="J134" s="74"/>
      <c r="K134" s="74"/>
      <c r="L134" s="74"/>
      <c r="M134" s="65" t="str">
        <f t="shared" si="34"/>
        <v/>
      </c>
      <c r="N134" s="65" t="str">
        <f t="shared" si="35"/>
        <v/>
      </c>
    </row>
    <row r="135" s="95" customFormat="1" ht="20.25" customHeight="1" spans="1:14">
      <c r="A135" s="126"/>
      <c r="B135" s="128"/>
      <c r="C135" s="128"/>
      <c r="D135" s="128"/>
      <c r="E135" s="128"/>
      <c r="F135" s="128"/>
      <c r="G135" s="128"/>
      <c r="H135" s="123">
        <v>21462</v>
      </c>
      <c r="I135" s="102" t="s">
        <v>1413</v>
      </c>
      <c r="J135" s="60">
        <f t="shared" ref="J135:L135" si="37">SUM(J136:J139)</f>
        <v>50</v>
      </c>
      <c r="K135" s="60">
        <f t="shared" si="37"/>
        <v>0</v>
      </c>
      <c r="L135" s="60">
        <f t="shared" si="37"/>
        <v>0</v>
      </c>
      <c r="M135" s="65">
        <f t="shared" si="34"/>
        <v>0</v>
      </c>
      <c r="N135" s="65" t="str">
        <f t="shared" si="35"/>
        <v/>
      </c>
    </row>
    <row r="136" s="95" customFormat="1" ht="20.25" customHeight="1" spans="1:14">
      <c r="A136" s="126"/>
      <c r="B136" s="128"/>
      <c r="C136" s="128"/>
      <c r="D136" s="128"/>
      <c r="E136" s="128"/>
      <c r="F136" s="128"/>
      <c r="G136" s="128"/>
      <c r="H136" s="123">
        <v>2146201</v>
      </c>
      <c r="I136" s="102" t="s">
        <v>1411</v>
      </c>
      <c r="J136" s="74"/>
      <c r="K136" s="74"/>
      <c r="L136" s="74"/>
      <c r="M136" s="65" t="str">
        <f t="shared" si="34"/>
        <v/>
      </c>
      <c r="N136" s="65" t="str">
        <f t="shared" si="35"/>
        <v/>
      </c>
    </row>
    <row r="137" s="95" customFormat="1" ht="20.25" customHeight="1" spans="1:14">
      <c r="A137" s="126"/>
      <c r="B137" s="128"/>
      <c r="C137" s="128"/>
      <c r="D137" s="128"/>
      <c r="E137" s="128"/>
      <c r="F137" s="128"/>
      <c r="G137" s="128"/>
      <c r="H137" s="123">
        <v>2146202</v>
      </c>
      <c r="I137" s="102" t="s">
        <v>1414</v>
      </c>
      <c r="J137" s="74"/>
      <c r="K137" s="74"/>
      <c r="L137" s="74"/>
      <c r="M137" s="65" t="str">
        <f t="shared" si="34"/>
        <v/>
      </c>
      <c r="N137" s="65" t="str">
        <f t="shared" si="35"/>
        <v/>
      </c>
    </row>
    <row r="138" s="95" customFormat="1" ht="20.25" customHeight="1" spans="1:14">
      <c r="A138" s="126"/>
      <c r="B138" s="128"/>
      <c r="C138" s="128"/>
      <c r="D138" s="128"/>
      <c r="E138" s="128"/>
      <c r="F138" s="128"/>
      <c r="G138" s="128"/>
      <c r="H138" s="123">
        <v>2146203</v>
      </c>
      <c r="I138" s="102" t="s">
        <v>1415</v>
      </c>
      <c r="J138" s="74"/>
      <c r="K138" s="74"/>
      <c r="L138" s="74"/>
      <c r="M138" s="65" t="str">
        <f t="shared" si="34"/>
        <v/>
      </c>
      <c r="N138" s="65" t="str">
        <f t="shared" si="35"/>
        <v/>
      </c>
    </row>
    <row r="139" s="95" customFormat="1" ht="20.25" customHeight="1" spans="1:14">
      <c r="A139" s="126"/>
      <c r="B139" s="128"/>
      <c r="C139" s="128"/>
      <c r="D139" s="128"/>
      <c r="E139" s="128"/>
      <c r="F139" s="128"/>
      <c r="G139" s="128"/>
      <c r="H139" s="123">
        <v>2146299</v>
      </c>
      <c r="I139" s="102" t="s">
        <v>1416</v>
      </c>
      <c r="J139" s="74">
        <v>50</v>
      </c>
      <c r="K139" s="74"/>
      <c r="L139" s="74"/>
      <c r="M139" s="65">
        <f t="shared" si="34"/>
        <v>0</v>
      </c>
      <c r="N139" s="65" t="str">
        <f t="shared" si="35"/>
        <v/>
      </c>
    </row>
    <row r="140" s="95" customFormat="1" ht="20.25" customHeight="1" spans="1:14">
      <c r="A140" s="126"/>
      <c r="B140" s="128"/>
      <c r="C140" s="128"/>
      <c r="D140" s="128"/>
      <c r="E140" s="128"/>
      <c r="F140" s="128"/>
      <c r="G140" s="128"/>
      <c r="H140" s="123">
        <v>21464</v>
      </c>
      <c r="I140" s="102" t="s">
        <v>1417</v>
      </c>
      <c r="J140" s="60">
        <f t="shared" ref="J140:L140" si="38">SUM(J141:J148)</f>
        <v>0</v>
      </c>
      <c r="K140" s="60">
        <f t="shared" si="38"/>
        <v>0</v>
      </c>
      <c r="L140" s="60">
        <f t="shared" si="38"/>
        <v>0</v>
      </c>
      <c r="M140" s="65" t="str">
        <f t="shared" si="34"/>
        <v/>
      </c>
      <c r="N140" s="65" t="str">
        <f t="shared" si="35"/>
        <v/>
      </c>
    </row>
    <row r="141" s="95" customFormat="1" ht="20.25" customHeight="1" spans="1:14">
      <c r="A141" s="126"/>
      <c r="B141" s="128"/>
      <c r="C141" s="128"/>
      <c r="D141" s="128"/>
      <c r="E141" s="128"/>
      <c r="F141" s="128"/>
      <c r="G141" s="128"/>
      <c r="H141" s="123">
        <v>2146401</v>
      </c>
      <c r="I141" s="102" t="s">
        <v>1418</v>
      </c>
      <c r="J141" s="74"/>
      <c r="K141" s="74"/>
      <c r="L141" s="74"/>
      <c r="M141" s="65" t="str">
        <f t="shared" si="34"/>
        <v/>
      </c>
      <c r="N141" s="65" t="str">
        <f t="shared" si="35"/>
        <v/>
      </c>
    </row>
    <row r="142" s="95" customFormat="1" ht="20.25" customHeight="1" spans="1:14">
      <c r="A142" s="126"/>
      <c r="B142" s="128"/>
      <c r="C142" s="128"/>
      <c r="D142" s="128"/>
      <c r="E142" s="128"/>
      <c r="F142" s="128"/>
      <c r="G142" s="128"/>
      <c r="H142" s="123">
        <v>2146402</v>
      </c>
      <c r="I142" s="102" t="s">
        <v>1419</v>
      </c>
      <c r="J142" s="74"/>
      <c r="K142" s="74"/>
      <c r="L142" s="74"/>
      <c r="M142" s="65" t="str">
        <f t="shared" si="34"/>
        <v/>
      </c>
      <c r="N142" s="65" t="str">
        <f t="shared" si="35"/>
        <v/>
      </c>
    </row>
    <row r="143" s="95" customFormat="1" ht="20.25" customHeight="1" spans="1:14">
      <c r="A143" s="126"/>
      <c r="B143" s="128"/>
      <c r="C143" s="128"/>
      <c r="D143" s="128"/>
      <c r="E143" s="128"/>
      <c r="F143" s="128"/>
      <c r="G143" s="128"/>
      <c r="H143" s="123">
        <v>2146403</v>
      </c>
      <c r="I143" s="102" t="s">
        <v>1420</v>
      </c>
      <c r="J143" s="74"/>
      <c r="K143" s="74"/>
      <c r="L143" s="74"/>
      <c r="M143" s="65" t="str">
        <f t="shared" si="34"/>
        <v/>
      </c>
      <c r="N143" s="65" t="str">
        <f t="shared" si="35"/>
        <v/>
      </c>
    </row>
    <row r="144" s="95" customFormat="1" ht="20.25" customHeight="1" spans="1:14">
      <c r="A144" s="126"/>
      <c r="B144" s="128"/>
      <c r="C144" s="128"/>
      <c r="D144" s="128"/>
      <c r="E144" s="128"/>
      <c r="F144" s="128"/>
      <c r="G144" s="128"/>
      <c r="H144" s="123">
        <v>2146404</v>
      </c>
      <c r="I144" s="102" t="s">
        <v>1421</v>
      </c>
      <c r="J144" s="74"/>
      <c r="K144" s="74"/>
      <c r="L144" s="74"/>
      <c r="M144" s="65" t="str">
        <f t="shared" si="34"/>
        <v/>
      </c>
      <c r="N144" s="65" t="str">
        <f t="shared" si="35"/>
        <v/>
      </c>
    </row>
    <row r="145" s="95" customFormat="1" ht="20.25" customHeight="1" spans="1:14">
      <c r="A145" s="126"/>
      <c r="B145" s="128"/>
      <c r="C145" s="128"/>
      <c r="D145" s="128"/>
      <c r="E145" s="128"/>
      <c r="F145" s="128"/>
      <c r="G145" s="128"/>
      <c r="H145" s="123">
        <v>2146405</v>
      </c>
      <c r="I145" s="102" t="s">
        <v>1422</v>
      </c>
      <c r="J145" s="74"/>
      <c r="K145" s="74"/>
      <c r="L145" s="74"/>
      <c r="M145" s="65" t="str">
        <f t="shared" si="34"/>
        <v/>
      </c>
      <c r="N145" s="65" t="str">
        <f t="shared" si="35"/>
        <v/>
      </c>
    </row>
    <row r="146" s="95" customFormat="1" ht="20.25" customHeight="1" spans="1:14">
      <c r="A146" s="126"/>
      <c r="B146" s="128"/>
      <c r="C146" s="128"/>
      <c r="D146" s="128"/>
      <c r="E146" s="128"/>
      <c r="F146" s="128"/>
      <c r="G146" s="128"/>
      <c r="H146" s="123">
        <v>2146406</v>
      </c>
      <c r="I146" s="102" t="s">
        <v>1423</v>
      </c>
      <c r="J146" s="74"/>
      <c r="K146" s="74"/>
      <c r="L146" s="74"/>
      <c r="M146" s="65" t="str">
        <f t="shared" si="34"/>
        <v/>
      </c>
      <c r="N146" s="65" t="str">
        <f t="shared" si="35"/>
        <v/>
      </c>
    </row>
    <row r="147" s="95" customFormat="1" ht="20.25" customHeight="1" spans="1:14">
      <c r="A147" s="126"/>
      <c r="B147" s="128"/>
      <c r="C147" s="128"/>
      <c r="D147" s="128"/>
      <c r="E147" s="128"/>
      <c r="F147" s="128"/>
      <c r="G147" s="128"/>
      <c r="H147" s="123">
        <v>2146407</v>
      </c>
      <c r="I147" s="102" t="s">
        <v>1424</v>
      </c>
      <c r="J147" s="74"/>
      <c r="K147" s="74"/>
      <c r="L147" s="74"/>
      <c r="M147" s="65" t="str">
        <f t="shared" si="34"/>
        <v/>
      </c>
      <c r="N147" s="65" t="str">
        <f t="shared" si="35"/>
        <v/>
      </c>
    </row>
    <row r="148" s="95" customFormat="1" ht="20.25" customHeight="1" spans="1:14">
      <c r="A148" s="126"/>
      <c r="B148" s="128"/>
      <c r="C148" s="128"/>
      <c r="D148" s="128"/>
      <c r="E148" s="128"/>
      <c r="F148" s="128"/>
      <c r="G148" s="128"/>
      <c r="H148" s="123">
        <v>2146499</v>
      </c>
      <c r="I148" s="102" t="s">
        <v>1425</v>
      </c>
      <c r="J148" s="74"/>
      <c r="K148" s="74"/>
      <c r="L148" s="74"/>
      <c r="M148" s="65" t="str">
        <f t="shared" si="34"/>
        <v/>
      </c>
      <c r="N148" s="65" t="str">
        <f t="shared" si="35"/>
        <v/>
      </c>
    </row>
    <row r="149" s="95" customFormat="1" ht="20.25" customHeight="1" spans="1:14">
      <c r="A149" s="126"/>
      <c r="B149" s="128"/>
      <c r="C149" s="128"/>
      <c r="D149" s="128"/>
      <c r="E149" s="128"/>
      <c r="F149" s="128"/>
      <c r="G149" s="128"/>
      <c r="H149" s="123">
        <v>21468</v>
      </c>
      <c r="I149" s="102" t="s">
        <v>1426</v>
      </c>
      <c r="J149" s="60">
        <f t="shared" ref="J149:L149" si="39">SUM(J150:J155)</f>
        <v>0</v>
      </c>
      <c r="K149" s="60">
        <f t="shared" si="39"/>
        <v>0</v>
      </c>
      <c r="L149" s="60">
        <f t="shared" si="39"/>
        <v>0</v>
      </c>
      <c r="M149" s="65" t="str">
        <f t="shared" si="34"/>
        <v/>
      </c>
      <c r="N149" s="65" t="str">
        <f t="shared" si="35"/>
        <v/>
      </c>
    </row>
    <row r="150" s="95" customFormat="1" ht="20.25" customHeight="1" spans="1:14">
      <c r="A150" s="126"/>
      <c r="B150" s="128"/>
      <c r="C150" s="128"/>
      <c r="D150" s="128"/>
      <c r="E150" s="128"/>
      <c r="F150" s="128"/>
      <c r="G150" s="128"/>
      <c r="H150" s="123">
        <v>2146801</v>
      </c>
      <c r="I150" s="102" t="s">
        <v>1427</v>
      </c>
      <c r="J150" s="74"/>
      <c r="K150" s="74"/>
      <c r="L150" s="74"/>
      <c r="M150" s="65" t="str">
        <f t="shared" si="34"/>
        <v/>
      </c>
      <c r="N150" s="65" t="str">
        <f t="shared" si="35"/>
        <v/>
      </c>
    </row>
    <row r="151" s="95" customFormat="1" ht="20.25" customHeight="1" spans="1:14">
      <c r="A151" s="126"/>
      <c r="B151" s="128"/>
      <c r="C151" s="128"/>
      <c r="D151" s="128"/>
      <c r="E151" s="128"/>
      <c r="F151" s="128"/>
      <c r="G151" s="128"/>
      <c r="H151" s="123">
        <v>2146802</v>
      </c>
      <c r="I151" s="102" t="s">
        <v>1428</v>
      </c>
      <c r="J151" s="74"/>
      <c r="K151" s="74"/>
      <c r="L151" s="74"/>
      <c r="M151" s="65" t="str">
        <f t="shared" si="34"/>
        <v/>
      </c>
      <c r="N151" s="65" t="str">
        <f t="shared" si="35"/>
        <v/>
      </c>
    </row>
    <row r="152" s="95" customFormat="1" ht="20.25" customHeight="1" spans="1:14">
      <c r="A152" s="126"/>
      <c r="B152" s="128"/>
      <c r="C152" s="128"/>
      <c r="D152" s="128"/>
      <c r="E152" s="128"/>
      <c r="F152" s="128"/>
      <c r="G152" s="128"/>
      <c r="H152" s="123">
        <v>2146803</v>
      </c>
      <c r="I152" s="102" t="s">
        <v>1429</v>
      </c>
      <c r="J152" s="74"/>
      <c r="K152" s="74"/>
      <c r="L152" s="74"/>
      <c r="M152" s="65" t="str">
        <f t="shared" si="34"/>
        <v/>
      </c>
      <c r="N152" s="65" t="str">
        <f t="shared" si="35"/>
        <v/>
      </c>
    </row>
    <row r="153" s="95" customFormat="1" ht="20.25" customHeight="1" spans="1:14">
      <c r="A153" s="126"/>
      <c r="B153" s="128"/>
      <c r="C153" s="128"/>
      <c r="D153" s="128"/>
      <c r="E153" s="128"/>
      <c r="F153" s="128"/>
      <c r="G153" s="128"/>
      <c r="H153" s="123">
        <v>2146804</v>
      </c>
      <c r="I153" s="102" t="s">
        <v>1430</v>
      </c>
      <c r="J153" s="74"/>
      <c r="K153" s="74"/>
      <c r="L153" s="74"/>
      <c r="M153" s="65" t="str">
        <f t="shared" si="34"/>
        <v/>
      </c>
      <c r="N153" s="65" t="str">
        <f t="shared" si="35"/>
        <v/>
      </c>
    </row>
    <row r="154" s="95" customFormat="1" ht="20.25" customHeight="1" spans="1:14">
      <c r="A154" s="126"/>
      <c r="B154" s="128"/>
      <c r="C154" s="128"/>
      <c r="D154" s="128"/>
      <c r="E154" s="128"/>
      <c r="F154" s="128"/>
      <c r="G154" s="128"/>
      <c r="H154" s="123">
        <v>2146805</v>
      </c>
      <c r="I154" s="102" t="s">
        <v>1431</v>
      </c>
      <c r="J154" s="74"/>
      <c r="K154" s="74"/>
      <c r="L154" s="74"/>
      <c r="M154" s="65" t="str">
        <f t="shared" si="34"/>
        <v/>
      </c>
      <c r="N154" s="65" t="str">
        <f t="shared" si="35"/>
        <v/>
      </c>
    </row>
    <row r="155" s="95" customFormat="1" ht="20.25" customHeight="1" spans="1:14">
      <c r="A155" s="126"/>
      <c r="B155" s="128"/>
      <c r="C155" s="128"/>
      <c r="D155" s="128"/>
      <c r="E155" s="128"/>
      <c r="F155" s="128"/>
      <c r="G155" s="128"/>
      <c r="H155" s="123">
        <v>2146899</v>
      </c>
      <c r="I155" s="102" t="s">
        <v>1432</v>
      </c>
      <c r="J155" s="74"/>
      <c r="K155" s="74"/>
      <c r="L155" s="74"/>
      <c r="M155" s="65" t="str">
        <f t="shared" si="34"/>
        <v/>
      </c>
      <c r="N155" s="65" t="str">
        <f t="shared" si="35"/>
        <v/>
      </c>
    </row>
    <row r="156" s="95" customFormat="1" ht="20.25" customHeight="1" spans="1:14">
      <c r="A156" s="126"/>
      <c r="B156" s="128"/>
      <c r="C156" s="128"/>
      <c r="D156" s="128"/>
      <c r="E156" s="128"/>
      <c r="F156" s="128"/>
      <c r="G156" s="128"/>
      <c r="H156" s="123">
        <v>21469</v>
      </c>
      <c r="I156" s="102" t="s">
        <v>1433</v>
      </c>
      <c r="J156" s="60">
        <f t="shared" ref="J156:L156" si="40">SUM(J157:J165)</f>
        <v>0</v>
      </c>
      <c r="K156" s="60">
        <f t="shared" si="40"/>
        <v>0</v>
      </c>
      <c r="L156" s="60">
        <f t="shared" si="40"/>
        <v>0</v>
      </c>
      <c r="M156" s="65" t="str">
        <f t="shared" si="34"/>
        <v/>
      </c>
      <c r="N156" s="65" t="str">
        <f t="shared" si="35"/>
        <v/>
      </c>
    </row>
    <row r="157" s="95" customFormat="1" ht="20.25" customHeight="1" spans="1:14">
      <c r="A157" s="126"/>
      <c r="B157" s="128"/>
      <c r="C157" s="128"/>
      <c r="D157" s="128"/>
      <c r="E157" s="128"/>
      <c r="F157" s="128"/>
      <c r="G157" s="128"/>
      <c r="H157" s="123">
        <v>2146901</v>
      </c>
      <c r="I157" s="102" t="s">
        <v>1434</v>
      </c>
      <c r="J157" s="74"/>
      <c r="K157" s="74"/>
      <c r="L157" s="74"/>
      <c r="M157" s="65" t="str">
        <f t="shared" si="34"/>
        <v/>
      </c>
      <c r="N157" s="65" t="str">
        <f t="shared" si="35"/>
        <v/>
      </c>
    </row>
    <row r="158" s="95" customFormat="1" ht="20.25" customHeight="1" spans="1:14">
      <c r="A158" s="126"/>
      <c r="B158" s="128"/>
      <c r="C158" s="128"/>
      <c r="D158" s="128"/>
      <c r="E158" s="128"/>
      <c r="F158" s="128"/>
      <c r="G158" s="128"/>
      <c r="H158" s="123">
        <v>2146902</v>
      </c>
      <c r="I158" s="102" t="s">
        <v>885</v>
      </c>
      <c r="J158" s="74"/>
      <c r="K158" s="74"/>
      <c r="L158" s="74"/>
      <c r="M158" s="65" t="str">
        <f t="shared" si="34"/>
        <v/>
      </c>
      <c r="N158" s="65" t="str">
        <f t="shared" si="35"/>
        <v/>
      </c>
    </row>
    <row r="159" s="95" customFormat="1" ht="20.25" customHeight="1" spans="1:14">
      <c r="A159" s="126"/>
      <c r="B159" s="128"/>
      <c r="C159" s="128"/>
      <c r="D159" s="128"/>
      <c r="E159" s="128"/>
      <c r="F159" s="128"/>
      <c r="G159" s="128"/>
      <c r="H159" s="123">
        <v>2146903</v>
      </c>
      <c r="I159" s="102" t="s">
        <v>1435</v>
      </c>
      <c r="J159" s="74"/>
      <c r="K159" s="74"/>
      <c r="L159" s="74"/>
      <c r="M159" s="65" t="str">
        <f t="shared" si="34"/>
        <v/>
      </c>
      <c r="N159" s="65" t="str">
        <f t="shared" si="35"/>
        <v/>
      </c>
    </row>
    <row r="160" s="95" customFormat="1" ht="20.25" customHeight="1" spans="1:14">
      <c r="A160" s="126"/>
      <c r="B160" s="128"/>
      <c r="C160" s="128"/>
      <c r="D160" s="128"/>
      <c r="E160" s="128"/>
      <c r="F160" s="128"/>
      <c r="G160" s="128"/>
      <c r="H160" s="123">
        <v>2146904</v>
      </c>
      <c r="I160" s="102" t="s">
        <v>1436</v>
      </c>
      <c r="J160" s="74"/>
      <c r="K160" s="74"/>
      <c r="L160" s="74"/>
      <c r="M160" s="65" t="str">
        <f t="shared" si="34"/>
        <v/>
      </c>
      <c r="N160" s="65" t="str">
        <f t="shared" si="35"/>
        <v/>
      </c>
    </row>
    <row r="161" s="95" customFormat="1" ht="20.25" customHeight="1" spans="1:14">
      <c r="A161" s="126"/>
      <c r="B161" s="128"/>
      <c r="C161" s="128"/>
      <c r="D161" s="128"/>
      <c r="E161" s="128"/>
      <c r="F161" s="128"/>
      <c r="G161" s="128"/>
      <c r="H161" s="123">
        <v>2146906</v>
      </c>
      <c r="I161" s="102" t="s">
        <v>1437</v>
      </c>
      <c r="J161" s="74"/>
      <c r="K161" s="74"/>
      <c r="L161" s="74"/>
      <c r="M161" s="65" t="str">
        <f t="shared" si="34"/>
        <v/>
      </c>
      <c r="N161" s="65" t="str">
        <f t="shared" si="35"/>
        <v/>
      </c>
    </row>
    <row r="162" s="95" customFormat="1" ht="20.25" customHeight="1" spans="1:14">
      <c r="A162" s="126"/>
      <c r="B162" s="128"/>
      <c r="C162" s="128"/>
      <c r="D162" s="128"/>
      <c r="E162" s="128"/>
      <c r="F162" s="128"/>
      <c r="G162" s="128"/>
      <c r="H162" s="123">
        <v>2146907</v>
      </c>
      <c r="I162" s="102" t="s">
        <v>1438</v>
      </c>
      <c r="J162" s="74"/>
      <c r="K162" s="74"/>
      <c r="L162" s="74"/>
      <c r="M162" s="65" t="str">
        <f t="shared" si="34"/>
        <v/>
      </c>
      <c r="N162" s="65" t="str">
        <f t="shared" si="35"/>
        <v/>
      </c>
    </row>
    <row r="163" s="95" customFormat="1" ht="20.25" customHeight="1" spans="1:14">
      <c r="A163" s="126"/>
      <c r="B163" s="128"/>
      <c r="C163" s="128"/>
      <c r="D163" s="128"/>
      <c r="E163" s="128"/>
      <c r="F163" s="128"/>
      <c r="G163" s="128"/>
      <c r="H163" s="123">
        <v>2146908</v>
      </c>
      <c r="I163" s="102" t="s">
        <v>1439</v>
      </c>
      <c r="J163" s="74"/>
      <c r="K163" s="74"/>
      <c r="L163" s="74"/>
      <c r="M163" s="65" t="str">
        <f t="shared" si="34"/>
        <v/>
      </c>
      <c r="N163" s="65" t="str">
        <f t="shared" si="35"/>
        <v/>
      </c>
    </row>
    <row r="164" s="95" customFormat="1" ht="20.25" customHeight="1" spans="1:14">
      <c r="A164" s="126"/>
      <c r="B164" s="128"/>
      <c r="C164" s="128"/>
      <c r="D164" s="128"/>
      <c r="E164" s="128"/>
      <c r="F164" s="128"/>
      <c r="G164" s="128"/>
      <c r="H164" s="123">
        <v>2146909</v>
      </c>
      <c r="I164" s="102" t="s">
        <v>1440</v>
      </c>
      <c r="J164" s="74"/>
      <c r="K164" s="74"/>
      <c r="L164" s="74"/>
      <c r="M164" s="65"/>
      <c r="N164" s="65"/>
    </row>
    <row r="165" s="95" customFormat="1" ht="20.25" customHeight="1" spans="1:14">
      <c r="A165" s="126"/>
      <c r="B165" s="128"/>
      <c r="C165" s="128"/>
      <c r="D165" s="128"/>
      <c r="E165" s="128"/>
      <c r="F165" s="128"/>
      <c r="G165" s="128"/>
      <c r="H165" s="123">
        <v>2146999</v>
      </c>
      <c r="I165" s="102" t="s">
        <v>1441</v>
      </c>
      <c r="J165" s="74"/>
      <c r="K165" s="74"/>
      <c r="L165" s="74"/>
      <c r="M165" s="65" t="str">
        <f t="shared" ref="M165:M228" si="41">IFERROR(L165/J165,"")</f>
        <v/>
      </c>
      <c r="N165" s="65" t="str">
        <f t="shared" ref="N165:N228" si="42">IFERROR(L165/K165,"")</f>
        <v/>
      </c>
    </row>
    <row r="166" s="95" customFormat="1" ht="20.25" customHeight="1" spans="1:14">
      <c r="A166" s="126"/>
      <c r="B166" s="128"/>
      <c r="C166" s="128"/>
      <c r="D166" s="128"/>
      <c r="E166" s="128"/>
      <c r="F166" s="128"/>
      <c r="G166" s="128"/>
      <c r="H166" s="123">
        <v>21470</v>
      </c>
      <c r="I166" s="102" t="s">
        <v>1442</v>
      </c>
      <c r="J166" s="60">
        <f t="shared" ref="J166:L166" si="43">J167+J168</f>
        <v>0</v>
      </c>
      <c r="K166" s="60">
        <f t="shared" si="43"/>
        <v>0</v>
      </c>
      <c r="L166" s="60">
        <f t="shared" si="43"/>
        <v>0</v>
      </c>
      <c r="M166" s="65" t="str">
        <f t="shared" si="41"/>
        <v/>
      </c>
      <c r="N166" s="65" t="str">
        <f t="shared" si="42"/>
        <v/>
      </c>
    </row>
    <row r="167" s="95" customFormat="1" ht="20.25" customHeight="1" spans="1:14">
      <c r="A167" s="126"/>
      <c r="B167" s="128"/>
      <c r="C167" s="128"/>
      <c r="D167" s="128"/>
      <c r="E167" s="128"/>
      <c r="F167" s="128"/>
      <c r="G167" s="128"/>
      <c r="H167" s="123">
        <v>2147001</v>
      </c>
      <c r="I167" s="133" t="s">
        <v>858</v>
      </c>
      <c r="J167" s="74"/>
      <c r="K167" s="74"/>
      <c r="L167" s="74"/>
      <c r="M167" s="65" t="str">
        <f t="shared" si="41"/>
        <v/>
      </c>
      <c r="N167" s="65" t="str">
        <f t="shared" si="42"/>
        <v/>
      </c>
    </row>
    <row r="168" s="95" customFormat="1" ht="20.25" customHeight="1" spans="1:14">
      <c r="A168" s="126"/>
      <c r="B168" s="128"/>
      <c r="C168" s="128"/>
      <c r="D168" s="128"/>
      <c r="E168" s="128"/>
      <c r="F168" s="128"/>
      <c r="G168" s="128"/>
      <c r="H168" s="123">
        <v>2147099</v>
      </c>
      <c r="I168" s="133" t="s">
        <v>1443</v>
      </c>
      <c r="J168" s="74"/>
      <c r="K168" s="74"/>
      <c r="L168" s="74"/>
      <c r="M168" s="65" t="str">
        <f t="shared" si="41"/>
        <v/>
      </c>
      <c r="N168" s="65" t="str">
        <f t="shared" si="42"/>
        <v/>
      </c>
    </row>
    <row r="169" s="95" customFormat="1" ht="20.25" customHeight="1" spans="1:14">
      <c r="A169" s="126"/>
      <c r="B169" s="128"/>
      <c r="C169" s="128"/>
      <c r="D169" s="128"/>
      <c r="E169" s="128"/>
      <c r="F169" s="128"/>
      <c r="G169" s="128"/>
      <c r="H169" s="123">
        <v>21471</v>
      </c>
      <c r="I169" s="102" t="s">
        <v>1444</v>
      </c>
      <c r="J169" s="60">
        <f t="shared" ref="J169:L169" si="44">J170+J171</f>
        <v>0</v>
      </c>
      <c r="K169" s="60">
        <f t="shared" si="44"/>
        <v>0</v>
      </c>
      <c r="L169" s="60">
        <f t="shared" si="44"/>
        <v>0</v>
      </c>
      <c r="M169" s="65" t="str">
        <f t="shared" si="41"/>
        <v/>
      </c>
      <c r="N169" s="65" t="str">
        <f t="shared" si="42"/>
        <v/>
      </c>
    </row>
    <row r="170" s="95" customFormat="1" ht="20.25" customHeight="1" spans="1:14">
      <c r="A170" s="126"/>
      <c r="B170" s="128"/>
      <c r="C170" s="128"/>
      <c r="D170" s="128"/>
      <c r="E170" s="128"/>
      <c r="F170" s="128"/>
      <c r="G170" s="128"/>
      <c r="H170" s="123">
        <v>2147101</v>
      </c>
      <c r="I170" s="133" t="s">
        <v>858</v>
      </c>
      <c r="J170" s="74"/>
      <c r="K170" s="74"/>
      <c r="L170" s="74"/>
      <c r="M170" s="65" t="str">
        <f t="shared" si="41"/>
        <v/>
      </c>
      <c r="N170" s="65" t="str">
        <f t="shared" si="42"/>
        <v/>
      </c>
    </row>
    <row r="171" s="95" customFormat="1" ht="20.25" customHeight="1" spans="1:14">
      <c r="A171" s="126"/>
      <c r="B171" s="128"/>
      <c r="C171" s="128"/>
      <c r="D171" s="128"/>
      <c r="E171" s="128"/>
      <c r="F171" s="128"/>
      <c r="G171" s="128"/>
      <c r="H171" s="123">
        <v>2147199</v>
      </c>
      <c r="I171" s="133" t="s">
        <v>1445</v>
      </c>
      <c r="J171" s="74"/>
      <c r="K171" s="74"/>
      <c r="L171" s="74"/>
      <c r="M171" s="65" t="str">
        <f t="shared" si="41"/>
        <v/>
      </c>
      <c r="N171" s="65" t="str">
        <f t="shared" si="42"/>
        <v/>
      </c>
    </row>
    <row r="172" s="95" customFormat="1" ht="20.25" customHeight="1" spans="1:14">
      <c r="A172" s="126"/>
      <c r="B172" s="128"/>
      <c r="C172" s="128"/>
      <c r="D172" s="128"/>
      <c r="E172" s="128"/>
      <c r="F172" s="128"/>
      <c r="G172" s="128"/>
      <c r="H172" s="123">
        <v>21472</v>
      </c>
      <c r="I172" s="102" t="s">
        <v>1446</v>
      </c>
      <c r="J172" s="135"/>
      <c r="K172" s="135"/>
      <c r="L172" s="135"/>
      <c r="M172" s="65" t="str">
        <f t="shared" si="41"/>
        <v/>
      </c>
      <c r="N172" s="65" t="str">
        <f t="shared" si="42"/>
        <v/>
      </c>
    </row>
    <row r="173" s="95" customFormat="1" ht="20.25" customHeight="1" spans="1:14">
      <c r="A173" s="126"/>
      <c r="B173" s="128"/>
      <c r="C173" s="128"/>
      <c r="D173" s="128"/>
      <c r="E173" s="128"/>
      <c r="F173" s="128"/>
      <c r="G173" s="128"/>
      <c r="H173" s="123">
        <v>215</v>
      </c>
      <c r="I173" s="125" t="s">
        <v>1447</v>
      </c>
      <c r="J173" s="63">
        <f t="shared" ref="J173:L173" si="45">J174</f>
        <v>0</v>
      </c>
      <c r="K173" s="63">
        <f t="shared" si="45"/>
        <v>0</v>
      </c>
      <c r="L173" s="63">
        <f t="shared" si="45"/>
        <v>0</v>
      </c>
      <c r="M173" s="65" t="str">
        <f t="shared" si="41"/>
        <v/>
      </c>
      <c r="N173" s="65" t="str">
        <f t="shared" si="42"/>
        <v/>
      </c>
    </row>
    <row r="174" s="95" customFormat="1" ht="20.25" customHeight="1" spans="1:14">
      <c r="A174" s="126"/>
      <c r="B174" s="128"/>
      <c r="C174" s="128"/>
      <c r="D174" s="128"/>
      <c r="E174" s="128"/>
      <c r="F174" s="128"/>
      <c r="G174" s="128"/>
      <c r="H174" s="123">
        <v>21562</v>
      </c>
      <c r="I174" s="102" t="s">
        <v>1448</v>
      </c>
      <c r="J174" s="60">
        <f t="shared" ref="J174:L174" si="46">J175+J176</f>
        <v>0</v>
      </c>
      <c r="K174" s="60">
        <f t="shared" si="46"/>
        <v>0</v>
      </c>
      <c r="L174" s="60">
        <f t="shared" si="46"/>
        <v>0</v>
      </c>
      <c r="M174" s="65" t="str">
        <f t="shared" si="41"/>
        <v/>
      </c>
      <c r="N174" s="65" t="str">
        <f t="shared" si="42"/>
        <v/>
      </c>
    </row>
    <row r="175" s="95" customFormat="1" ht="20.25" customHeight="1" spans="1:14">
      <c r="A175" s="126"/>
      <c r="B175" s="128"/>
      <c r="C175" s="128"/>
      <c r="D175" s="128"/>
      <c r="E175" s="128"/>
      <c r="F175" s="128"/>
      <c r="G175" s="128"/>
      <c r="H175" s="123">
        <v>2156202</v>
      </c>
      <c r="I175" s="102" t="s">
        <v>1449</v>
      </c>
      <c r="J175" s="74"/>
      <c r="K175" s="74"/>
      <c r="L175" s="74"/>
      <c r="M175" s="65" t="str">
        <f t="shared" si="41"/>
        <v/>
      </c>
      <c r="N175" s="65" t="str">
        <f t="shared" si="42"/>
        <v/>
      </c>
    </row>
    <row r="176" s="95" customFormat="1" ht="20.25" customHeight="1" spans="1:14">
      <c r="A176" s="126"/>
      <c r="B176" s="128"/>
      <c r="C176" s="128"/>
      <c r="D176" s="128"/>
      <c r="E176" s="128"/>
      <c r="F176" s="128"/>
      <c r="G176" s="128"/>
      <c r="H176" s="123">
        <v>2156299</v>
      </c>
      <c r="I176" s="102" t="s">
        <v>1450</v>
      </c>
      <c r="J176" s="74"/>
      <c r="K176" s="74"/>
      <c r="L176" s="74"/>
      <c r="M176" s="65" t="str">
        <f t="shared" si="41"/>
        <v/>
      </c>
      <c r="N176" s="65" t="str">
        <f t="shared" si="42"/>
        <v/>
      </c>
    </row>
    <row r="177" s="95" customFormat="1" ht="20.25" customHeight="1" spans="1:14">
      <c r="A177" s="126"/>
      <c r="B177" s="128"/>
      <c r="C177" s="128"/>
      <c r="D177" s="128"/>
      <c r="E177" s="128"/>
      <c r="F177" s="128"/>
      <c r="G177" s="128"/>
      <c r="H177" s="123">
        <v>229</v>
      </c>
      <c r="I177" s="125" t="s">
        <v>1451</v>
      </c>
      <c r="J177" s="63">
        <f t="shared" ref="J177:L177" si="47">J178+J182+J192+J191</f>
        <v>27702</v>
      </c>
      <c r="K177" s="63">
        <f t="shared" si="47"/>
        <v>98205</v>
      </c>
      <c r="L177" s="63">
        <f t="shared" si="47"/>
        <v>95535</v>
      </c>
      <c r="M177" s="65">
        <f t="shared" si="41"/>
        <v>3.44866796621183</v>
      </c>
      <c r="N177" s="65">
        <f t="shared" si="42"/>
        <v>0.972811974950359</v>
      </c>
    </row>
    <row r="178" s="95" customFormat="1" ht="20.25" customHeight="1" spans="1:14">
      <c r="A178" s="126"/>
      <c r="B178" s="128"/>
      <c r="C178" s="128"/>
      <c r="D178" s="128"/>
      <c r="E178" s="128"/>
      <c r="F178" s="128"/>
      <c r="G178" s="128"/>
      <c r="H178" s="123">
        <v>22904</v>
      </c>
      <c r="I178" s="102" t="s">
        <v>1452</v>
      </c>
      <c r="J178" s="60">
        <f t="shared" ref="J178:L178" si="48">SUM(J179:J181)</f>
        <v>27102</v>
      </c>
      <c r="K178" s="60">
        <f t="shared" si="48"/>
        <v>97565</v>
      </c>
      <c r="L178" s="60">
        <f t="shared" si="48"/>
        <v>94035</v>
      </c>
      <c r="M178" s="65">
        <f t="shared" si="41"/>
        <v>3.46967013504538</v>
      </c>
      <c r="N178" s="65">
        <f t="shared" si="42"/>
        <v>0.963818992466561</v>
      </c>
    </row>
    <row r="179" s="95" customFormat="1" ht="20.25" customHeight="1" spans="1:14">
      <c r="A179" s="126"/>
      <c r="B179" s="128"/>
      <c r="C179" s="128"/>
      <c r="D179" s="128"/>
      <c r="E179" s="128"/>
      <c r="F179" s="128"/>
      <c r="G179" s="128"/>
      <c r="H179" s="123">
        <v>2290401</v>
      </c>
      <c r="I179" s="102" t="s">
        <v>1453</v>
      </c>
      <c r="J179" s="74"/>
      <c r="K179" s="74"/>
      <c r="L179" s="74"/>
      <c r="M179" s="65" t="str">
        <f t="shared" si="41"/>
        <v/>
      </c>
      <c r="N179" s="65" t="str">
        <f t="shared" si="42"/>
        <v/>
      </c>
    </row>
    <row r="180" s="95" customFormat="1" ht="20.25" customHeight="1" spans="1:14">
      <c r="A180" s="126"/>
      <c r="B180" s="128"/>
      <c r="C180" s="128"/>
      <c r="D180" s="128"/>
      <c r="E180" s="128"/>
      <c r="F180" s="128"/>
      <c r="G180" s="128"/>
      <c r="H180" s="123">
        <v>2290402</v>
      </c>
      <c r="I180" s="102" t="s">
        <v>1454</v>
      </c>
      <c r="J180" s="74">
        <v>27102</v>
      </c>
      <c r="K180" s="74">
        <v>97565</v>
      </c>
      <c r="L180" s="74">
        <v>94035</v>
      </c>
      <c r="M180" s="65">
        <f t="shared" si="41"/>
        <v>3.46967013504538</v>
      </c>
      <c r="N180" s="65">
        <f t="shared" si="42"/>
        <v>0.963818992466561</v>
      </c>
    </row>
    <row r="181" s="95" customFormat="1" ht="20.25" customHeight="1" spans="1:14">
      <c r="A181" s="126"/>
      <c r="B181" s="128"/>
      <c r="C181" s="128"/>
      <c r="D181" s="128"/>
      <c r="E181" s="128"/>
      <c r="F181" s="128"/>
      <c r="G181" s="128"/>
      <c r="H181" s="123">
        <v>2290403</v>
      </c>
      <c r="I181" s="102" t="s">
        <v>1455</v>
      </c>
      <c r="J181" s="74"/>
      <c r="K181" s="74"/>
      <c r="L181" s="74"/>
      <c r="M181" s="65" t="str">
        <f t="shared" si="41"/>
        <v/>
      </c>
      <c r="N181" s="65" t="str">
        <f t="shared" si="42"/>
        <v/>
      </c>
    </row>
    <row r="182" s="95" customFormat="1" ht="20.25" customHeight="1" spans="1:14">
      <c r="A182" s="126"/>
      <c r="B182" s="128"/>
      <c r="C182" s="128"/>
      <c r="D182" s="128"/>
      <c r="E182" s="128"/>
      <c r="F182" s="128"/>
      <c r="G182" s="128"/>
      <c r="H182" s="123">
        <v>22908</v>
      </c>
      <c r="I182" s="102" t="s">
        <v>1456</v>
      </c>
      <c r="J182" s="60">
        <f t="shared" ref="J182:L182" si="49">SUM(J183:J190)</f>
        <v>0</v>
      </c>
      <c r="K182" s="60">
        <f t="shared" si="49"/>
        <v>0</v>
      </c>
      <c r="L182" s="60">
        <f t="shared" si="49"/>
        <v>0</v>
      </c>
      <c r="M182" s="65" t="str">
        <f t="shared" si="41"/>
        <v/>
      </c>
      <c r="N182" s="65" t="str">
        <f t="shared" si="42"/>
        <v/>
      </c>
    </row>
    <row r="183" s="95" customFormat="1" ht="20.25" customHeight="1" spans="1:14">
      <c r="A183" s="126"/>
      <c r="B183" s="128"/>
      <c r="C183" s="128"/>
      <c r="D183" s="128"/>
      <c r="E183" s="128"/>
      <c r="F183" s="128"/>
      <c r="G183" s="128"/>
      <c r="H183" s="123">
        <v>2290802</v>
      </c>
      <c r="I183" s="102" t="s">
        <v>1457</v>
      </c>
      <c r="J183" s="74"/>
      <c r="K183" s="74"/>
      <c r="L183" s="74"/>
      <c r="M183" s="65" t="str">
        <f t="shared" si="41"/>
        <v/>
      </c>
      <c r="N183" s="65" t="str">
        <f t="shared" si="42"/>
        <v/>
      </c>
    </row>
    <row r="184" s="95" customFormat="1" ht="20.25" customHeight="1" spans="1:14">
      <c r="A184" s="126"/>
      <c r="B184" s="128"/>
      <c r="C184" s="128"/>
      <c r="D184" s="128"/>
      <c r="E184" s="128"/>
      <c r="F184" s="128"/>
      <c r="G184" s="128"/>
      <c r="H184" s="123">
        <v>2290803</v>
      </c>
      <c r="I184" s="102" t="s">
        <v>1458</v>
      </c>
      <c r="J184" s="74"/>
      <c r="K184" s="74"/>
      <c r="L184" s="74"/>
      <c r="M184" s="65" t="str">
        <f t="shared" si="41"/>
        <v/>
      </c>
      <c r="N184" s="65" t="str">
        <f t="shared" si="42"/>
        <v/>
      </c>
    </row>
    <row r="185" s="95" customFormat="1" ht="20.25" customHeight="1" spans="1:14">
      <c r="A185" s="126"/>
      <c r="B185" s="128"/>
      <c r="C185" s="128"/>
      <c r="D185" s="128"/>
      <c r="E185" s="128"/>
      <c r="F185" s="128"/>
      <c r="G185" s="128"/>
      <c r="H185" s="123">
        <v>2290804</v>
      </c>
      <c r="I185" s="102" t="s">
        <v>1459</v>
      </c>
      <c r="J185" s="74"/>
      <c r="K185" s="74"/>
      <c r="L185" s="74"/>
      <c r="M185" s="65" t="str">
        <f t="shared" si="41"/>
        <v/>
      </c>
      <c r="N185" s="65" t="str">
        <f t="shared" si="42"/>
        <v/>
      </c>
    </row>
    <row r="186" s="95" customFormat="1" ht="20.25" customHeight="1" spans="1:14">
      <c r="A186" s="126"/>
      <c r="B186" s="128"/>
      <c r="C186" s="128"/>
      <c r="D186" s="128"/>
      <c r="E186" s="128"/>
      <c r="F186" s="128"/>
      <c r="G186" s="128"/>
      <c r="H186" s="123">
        <v>2290805</v>
      </c>
      <c r="I186" s="102" t="s">
        <v>1460</v>
      </c>
      <c r="J186" s="74"/>
      <c r="K186" s="74"/>
      <c r="L186" s="74"/>
      <c r="M186" s="65" t="str">
        <f t="shared" si="41"/>
        <v/>
      </c>
      <c r="N186" s="65" t="str">
        <f t="shared" si="42"/>
        <v/>
      </c>
    </row>
    <row r="187" s="95" customFormat="1" ht="20.25" customHeight="1" spans="1:14">
      <c r="A187" s="126"/>
      <c r="B187" s="128"/>
      <c r="C187" s="128"/>
      <c r="D187" s="128"/>
      <c r="E187" s="128"/>
      <c r="F187" s="128"/>
      <c r="G187" s="128"/>
      <c r="H187" s="123">
        <v>2290806</v>
      </c>
      <c r="I187" s="102" t="s">
        <v>1461</v>
      </c>
      <c r="J187" s="74"/>
      <c r="K187" s="74"/>
      <c r="L187" s="74"/>
      <c r="M187" s="65" t="str">
        <f t="shared" si="41"/>
        <v/>
      </c>
      <c r="N187" s="65" t="str">
        <f t="shared" si="42"/>
        <v/>
      </c>
    </row>
    <row r="188" s="95" customFormat="1" ht="20.25" customHeight="1" spans="1:14">
      <c r="A188" s="126"/>
      <c r="B188" s="128"/>
      <c r="C188" s="128"/>
      <c r="D188" s="128"/>
      <c r="E188" s="128"/>
      <c r="F188" s="128"/>
      <c r="G188" s="128"/>
      <c r="H188" s="123">
        <v>2290807</v>
      </c>
      <c r="I188" s="102" t="s">
        <v>1462</v>
      </c>
      <c r="J188" s="74"/>
      <c r="K188" s="74"/>
      <c r="L188" s="74"/>
      <c r="M188" s="65" t="str">
        <f t="shared" si="41"/>
        <v/>
      </c>
      <c r="N188" s="65" t="str">
        <f t="shared" si="42"/>
        <v/>
      </c>
    </row>
    <row r="189" s="95" customFormat="1" ht="20.25" customHeight="1" spans="1:14">
      <c r="A189" s="126"/>
      <c r="B189" s="128"/>
      <c r="C189" s="128"/>
      <c r="D189" s="128"/>
      <c r="E189" s="128"/>
      <c r="F189" s="128"/>
      <c r="G189" s="128"/>
      <c r="H189" s="123">
        <v>2290808</v>
      </c>
      <c r="I189" s="102" t="s">
        <v>1463</v>
      </c>
      <c r="J189" s="74"/>
      <c r="K189" s="74"/>
      <c r="L189" s="74"/>
      <c r="M189" s="65" t="str">
        <f t="shared" si="41"/>
        <v/>
      </c>
      <c r="N189" s="65" t="str">
        <f t="shared" si="42"/>
        <v/>
      </c>
    </row>
    <row r="190" s="95" customFormat="1" ht="20.25" customHeight="1" spans="1:14">
      <c r="A190" s="126"/>
      <c r="B190" s="128"/>
      <c r="C190" s="128"/>
      <c r="D190" s="128"/>
      <c r="E190" s="128"/>
      <c r="F190" s="128"/>
      <c r="G190" s="128"/>
      <c r="H190" s="123">
        <v>2290899</v>
      </c>
      <c r="I190" s="102" t="s">
        <v>1464</v>
      </c>
      <c r="J190" s="74"/>
      <c r="K190" s="74"/>
      <c r="L190" s="74"/>
      <c r="M190" s="65" t="str">
        <f t="shared" si="41"/>
        <v/>
      </c>
      <c r="N190" s="65" t="str">
        <f t="shared" si="42"/>
        <v/>
      </c>
    </row>
    <row r="191" s="95" customFormat="1" ht="20.25" customHeight="1" spans="1:14">
      <c r="A191" s="126"/>
      <c r="B191" s="128"/>
      <c r="C191" s="128"/>
      <c r="D191" s="128"/>
      <c r="E191" s="128"/>
      <c r="F191" s="128"/>
      <c r="G191" s="128"/>
      <c r="H191" s="123">
        <v>22909</v>
      </c>
      <c r="I191" s="102" t="s">
        <v>1465</v>
      </c>
      <c r="J191" s="135"/>
      <c r="K191" s="135"/>
      <c r="L191" s="135"/>
      <c r="M191" s="65" t="str">
        <f t="shared" si="41"/>
        <v/>
      </c>
      <c r="N191" s="65" t="str">
        <f t="shared" si="42"/>
        <v/>
      </c>
    </row>
    <row r="192" s="95" customFormat="1" ht="20.25" customHeight="1" spans="1:14">
      <c r="A192" s="126"/>
      <c r="B192" s="128"/>
      <c r="C192" s="128"/>
      <c r="D192" s="128"/>
      <c r="E192" s="128"/>
      <c r="F192" s="128"/>
      <c r="G192" s="128"/>
      <c r="H192" s="123">
        <v>22960</v>
      </c>
      <c r="I192" s="102" t="s">
        <v>1466</v>
      </c>
      <c r="J192" s="60">
        <f t="shared" ref="J192:L192" si="50">SUM(J193:J202)</f>
        <v>600</v>
      </c>
      <c r="K192" s="60">
        <f t="shared" si="50"/>
        <v>640</v>
      </c>
      <c r="L192" s="60">
        <f t="shared" si="50"/>
        <v>1500</v>
      </c>
      <c r="M192" s="65">
        <f t="shared" si="41"/>
        <v>2.5</v>
      </c>
      <c r="N192" s="65">
        <f t="shared" si="42"/>
        <v>2.34375</v>
      </c>
    </row>
    <row r="193" s="95" customFormat="1" ht="20.25" customHeight="1" spans="1:14">
      <c r="A193" s="126"/>
      <c r="B193" s="128"/>
      <c r="C193" s="128"/>
      <c r="D193" s="128"/>
      <c r="E193" s="128"/>
      <c r="F193" s="128"/>
      <c r="G193" s="128"/>
      <c r="H193" s="123">
        <v>2296002</v>
      </c>
      <c r="I193" s="102" t="s">
        <v>1467</v>
      </c>
      <c r="J193" s="74">
        <v>100</v>
      </c>
      <c r="K193" s="74"/>
      <c r="L193" s="74"/>
      <c r="M193" s="65">
        <f t="shared" si="41"/>
        <v>0</v>
      </c>
      <c r="N193" s="65" t="str">
        <f t="shared" si="42"/>
        <v/>
      </c>
    </row>
    <row r="194" s="95" customFormat="1" ht="20.25" customHeight="1" spans="1:14">
      <c r="A194" s="126"/>
      <c r="B194" s="128"/>
      <c r="C194" s="128"/>
      <c r="D194" s="128"/>
      <c r="E194" s="128"/>
      <c r="F194" s="128"/>
      <c r="G194" s="128"/>
      <c r="H194" s="123">
        <v>2296003</v>
      </c>
      <c r="I194" s="102" t="s">
        <v>1468</v>
      </c>
      <c r="J194" s="74">
        <v>100</v>
      </c>
      <c r="K194" s="74">
        <v>453</v>
      </c>
      <c r="L194" s="74">
        <v>1250</v>
      </c>
      <c r="M194" s="65">
        <f t="shared" si="41"/>
        <v>12.5</v>
      </c>
      <c r="N194" s="65">
        <f t="shared" si="42"/>
        <v>2.75938189845475</v>
      </c>
    </row>
    <row r="195" s="95" customFormat="1" ht="20.25" customHeight="1" spans="1:14">
      <c r="A195" s="126"/>
      <c r="B195" s="128"/>
      <c r="C195" s="128"/>
      <c r="D195" s="128"/>
      <c r="E195" s="128"/>
      <c r="F195" s="128"/>
      <c r="G195" s="128"/>
      <c r="H195" s="123">
        <v>2296004</v>
      </c>
      <c r="I195" s="102" t="s">
        <v>1469</v>
      </c>
      <c r="J195" s="74">
        <v>100</v>
      </c>
      <c r="K195" s="74">
        <v>110</v>
      </c>
      <c r="L195" s="74">
        <v>100</v>
      </c>
      <c r="M195" s="65">
        <f t="shared" si="41"/>
        <v>1</v>
      </c>
      <c r="N195" s="65">
        <f t="shared" si="42"/>
        <v>0.909090909090909</v>
      </c>
    </row>
    <row r="196" s="95" customFormat="1" ht="20.25" customHeight="1" spans="1:14">
      <c r="A196" s="126"/>
      <c r="B196" s="128"/>
      <c r="C196" s="128"/>
      <c r="D196" s="128"/>
      <c r="E196" s="128"/>
      <c r="F196" s="128"/>
      <c r="G196" s="128"/>
      <c r="H196" s="123">
        <v>2296005</v>
      </c>
      <c r="I196" s="102" t="s">
        <v>1470</v>
      </c>
      <c r="J196" s="74"/>
      <c r="K196" s="74">
        <v>18</v>
      </c>
      <c r="L196" s="74">
        <v>50</v>
      </c>
      <c r="M196" s="65" t="str">
        <f t="shared" si="41"/>
        <v/>
      </c>
      <c r="N196" s="65">
        <f t="shared" si="42"/>
        <v>2.77777777777778</v>
      </c>
    </row>
    <row r="197" s="95" customFormat="1" ht="20.25" customHeight="1" spans="1:14">
      <c r="A197" s="126"/>
      <c r="B197" s="128"/>
      <c r="C197" s="128"/>
      <c r="D197" s="128"/>
      <c r="E197" s="128"/>
      <c r="F197" s="128"/>
      <c r="G197" s="128"/>
      <c r="H197" s="123">
        <v>2296006</v>
      </c>
      <c r="I197" s="102" t="s">
        <v>1471</v>
      </c>
      <c r="J197" s="74">
        <v>100</v>
      </c>
      <c r="K197" s="74">
        <v>59</v>
      </c>
      <c r="L197" s="74">
        <v>100</v>
      </c>
      <c r="M197" s="65">
        <f t="shared" si="41"/>
        <v>1</v>
      </c>
      <c r="N197" s="65">
        <f t="shared" si="42"/>
        <v>1.69491525423729</v>
      </c>
    </row>
    <row r="198" s="95" customFormat="1" ht="20.25" customHeight="1" spans="1:14">
      <c r="A198" s="126"/>
      <c r="B198" s="128"/>
      <c r="C198" s="128"/>
      <c r="D198" s="128"/>
      <c r="E198" s="128"/>
      <c r="F198" s="128"/>
      <c r="G198" s="128"/>
      <c r="H198" s="123">
        <v>2296010</v>
      </c>
      <c r="I198" s="102" t="s">
        <v>1472</v>
      </c>
      <c r="J198" s="74"/>
      <c r="K198" s="74"/>
      <c r="L198" s="74"/>
      <c r="M198" s="65" t="str">
        <f t="shared" si="41"/>
        <v/>
      </c>
      <c r="N198" s="65" t="str">
        <f t="shared" si="42"/>
        <v/>
      </c>
    </row>
    <row r="199" s="95" customFormat="1" ht="20.25" customHeight="1" spans="1:14">
      <c r="A199" s="126"/>
      <c r="B199" s="128"/>
      <c r="C199" s="128"/>
      <c r="D199" s="128"/>
      <c r="E199" s="128"/>
      <c r="F199" s="128"/>
      <c r="G199" s="128"/>
      <c r="H199" s="123">
        <v>2296011</v>
      </c>
      <c r="I199" s="134" t="s">
        <v>1473</v>
      </c>
      <c r="J199" s="74"/>
      <c r="K199" s="74"/>
      <c r="L199" s="74"/>
      <c r="M199" s="65" t="str">
        <f t="shared" si="41"/>
        <v/>
      </c>
      <c r="N199" s="65" t="str">
        <f t="shared" si="42"/>
        <v/>
      </c>
    </row>
    <row r="200" s="95" customFormat="1" ht="20.25" customHeight="1" spans="1:14">
      <c r="A200" s="126"/>
      <c r="B200" s="128"/>
      <c r="C200" s="128"/>
      <c r="D200" s="128"/>
      <c r="E200" s="128"/>
      <c r="F200" s="128"/>
      <c r="G200" s="128"/>
      <c r="H200" s="123">
        <v>2296012</v>
      </c>
      <c r="I200" s="102" t="s">
        <v>1474</v>
      </c>
      <c r="J200" s="74"/>
      <c r="K200" s="74"/>
      <c r="L200" s="74"/>
      <c r="M200" s="65" t="str">
        <f t="shared" si="41"/>
        <v/>
      </c>
      <c r="N200" s="65" t="str">
        <f t="shared" si="42"/>
        <v/>
      </c>
    </row>
    <row r="201" s="95" customFormat="1" ht="20.25" customHeight="1" spans="1:14">
      <c r="A201" s="126"/>
      <c r="B201" s="128"/>
      <c r="C201" s="128"/>
      <c r="D201" s="128"/>
      <c r="E201" s="128"/>
      <c r="F201" s="128"/>
      <c r="G201" s="128"/>
      <c r="H201" s="123">
        <v>2296013</v>
      </c>
      <c r="I201" s="102" t="s">
        <v>1475</v>
      </c>
      <c r="J201" s="74">
        <v>100</v>
      </c>
      <c r="K201" s="74"/>
      <c r="L201" s="74"/>
      <c r="M201" s="65">
        <f t="shared" si="41"/>
        <v>0</v>
      </c>
      <c r="N201" s="65" t="str">
        <f t="shared" si="42"/>
        <v/>
      </c>
    </row>
    <row r="202" s="95" customFormat="1" ht="20.25" customHeight="1" spans="1:14">
      <c r="A202" s="126"/>
      <c r="B202" s="128"/>
      <c r="C202" s="128"/>
      <c r="D202" s="128"/>
      <c r="E202" s="128"/>
      <c r="F202" s="128"/>
      <c r="G202" s="128"/>
      <c r="H202" s="123">
        <v>2296099</v>
      </c>
      <c r="I202" s="102" t="s">
        <v>1476</v>
      </c>
      <c r="J202" s="74">
        <v>100</v>
      </c>
      <c r="K202" s="74"/>
      <c r="L202" s="74"/>
      <c r="M202" s="65">
        <f t="shared" si="41"/>
        <v>0</v>
      </c>
      <c r="N202" s="65" t="str">
        <f t="shared" si="42"/>
        <v/>
      </c>
    </row>
    <row r="203" s="95" customFormat="1" ht="20.25" customHeight="1" spans="1:14">
      <c r="A203" s="126"/>
      <c r="B203" s="128"/>
      <c r="C203" s="128"/>
      <c r="D203" s="128"/>
      <c r="E203" s="128"/>
      <c r="F203" s="128"/>
      <c r="G203" s="128"/>
      <c r="H203" s="123">
        <v>232</v>
      </c>
      <c r="I203" s="125" t="s">
        <v>1477</v>
      </c>
      <c r="J203" s="63">
        <f t="shared" ref="J203:L203" si="51">SUM(J204:J218)</f>
        <v>6500</v>
      </c>
      <c r="K203" s="63">
        <f t="shared" si="51"/>
        <v>7542</v>
      </c>
      <c r="L203" s="63">
        <f t="shared" si="51"/>
        <v>10475</v>
      </c>
      <c r="M203" s="65">
        <f t="shared" si="41"/>
        <v>1.61153846153846</v>
      </c>
      <c r="N203" s="65">
        <f t="shared" si="42"/>
        <v>1.38888888888889</v>
      </c>
    </row>
    <row r="204" s="95" customFormat="1" ht="20.25" customHeight="1" spans="1:14">
      <c r="A204" s="126"/>
      <c r="B204" s="128"/>
      <c r="C204" s="128"/>
      <c r="D204" s="128"/>
      <c r="E204" s="128"/>
      <c r="F204" s="128"/>
      <c r="G204" s="128"/>
      <c r="H204" s="123">
        <v>2320401</v>
      </c>
      <c r="I204" s="125" t="s">
        <v>1478</v>
      </c>
      <c r="J204" s="74"/>
      <c r="K204" s="74"/>
      <c r="L204" s="74"/>
      <c r="M204" s="65" t="str">
        <f t="shared" si="41"/>
        <v/>
      </c>
      <c r="N204" s="65" t="str">
        <f t="shared" si="42"/>
        <v/>
      </c>
    </row>
    <row r="205" s="95" customFormat="1" ht="20.25" customHeight="1" spans="1:14">
      <c r="A205" s="126"/>
      <c r="B205" s="128"/>
      <c r="C205" s="128"/>
      <c r="D205" s="128"/>
      <c r="E205" s="128"/>
      <c r="F205" s="128"/>
      <c r="G205" s="128"/>
      <c r="H205" s="123">
        <v>2320405</v>
      </c>
      <c r="I205" s="125" t="s">
        <v>1479</v>
      </c>
      <c r="J205" s="74"/>
      <c r="K205" s="74"/>
      <c r="L205" s="74"/>
      <c r="M205" s="65" t="str">
        <f t="shared" si="41"/>
        <v/>
      </c>
      <c r="N205" s="65" t="str">
        <f t="shared" si="42"/>
        <v/>
      </c>
    </row>
    <row r="206" s="95" customFormat="1" ht="20.25" customHeight="1" spans="1:14">
      <c r="A206" s="126"/>
      <c r="B206" s="128"/>
      <c r="C206" s="128"/>
      <c r="D206" s="128"/>
      <c r="E206" s="128"/>
      <c r="F206" s="128"/>
      <c r="G206" s="128"/>
      <c r="H206" s="123">
        <v>2320411</v>
      </c>
      <c r="I206" s="125" t="s">
        <v>1480</v>
      </c>
      <c r="J206" s="74">
        <v>3000</v>
      </c>
      <c r="K206" s="74">
        <v>3009</v>
      </c>
      <c r="L206" s="74">
        <v>10475</v>
      </c>
      <c r="M206" s="65">
        <f t="shared" si="41"/>
        <v>3.49166666666667</v>
      </c>
      <c r="N206" s="65">
        <f t="shared" si="42"/>
        <v>3.48122299767365</v>
      </c>
    </row>
    <row r="207" s="95" customFormat="1" ht="20.25" customHeight="1" spans="1:14">
      <c r="A207" s="126"/>
      <c r="B207" s="128"/>
      <c r="C207" s="128"/>
      <c r="D207" s="128"/>
      <c r="E207" s="128"/>
      <c r="F207" s="128"/>
      <c r="G207" s="128"/>
      <c r="H207" s="123">
        <v>2320413</v>
      </c>
      <c r="I207" s="125" t="s">
        <v>1481</v>
      </c>
      <c r="J207" s="74"/>
      <c r="K207" s="74"/>
      <c r="L207" s="74"/>
      <c r="M207" s="65" t="str">
        <f t="shared" si="41"/>
        <v/>
      </c>
      <c r="N207" s="65" t="str">
        <f t="shared" si="42"/>
        <v/>
      </c>
    </row>
    <row r="208" s="95" customFormat="1" ht="20.25" customHeight="1" spans="1:14">
      <c r="A208" s="126"/>
      <c r="B208" s="128"/>
      <c r="C208" s="128"/>
      <c r="D208" s="128"/>
      <c r="E208" s="128"/>
      <c r="F208" s="128"/>
      <c r="G208" s="128"/>
      <c r="H208" s="123">
        <v>2320414</v>
      </c>
      <c r="I208" s="125" t="s">
        <v>1482</v>
      </c>
      <c r="J208" s="74"/>
      <c r="K208" s="74"/>
      <c r="L208" s="74"/>
      <c r="M208" s="65" t="str">
        <f t="shared" si="41"/>
        <v/>
      </c>
      <c r="N208" s="65" t="str">
        <f t="shared" si="42"/>
        <v/>
      </c>
    </row>
    <row r="209" s="95" customFormat="1" ht="20.25" customHeight="1" spans="1:14">
      <c r="A209" s="126"/>
      <c r="B209" s="128"/>
      <c r="C209" s="128"/>
      <c r="D209" s="128"/>
      <c r="E209" s="128"/>
      <c r="F209" s="128"/>
      <c r="G209" s="128"/>
      <c r="H209" s="123">
        <v>2320416</v>
      </c>
      <c r="I209" s="125" t="s">
        <v>1483</v>
      </c>
      <c r="J209" s="74"/>
      <c r="K209" s="74"/>
      <c r="L209" s="74"/>
      <c r="M209" s="65" t="str">
        <f t="shared" si="41"/>
        <v/>
      </c>
      <c r="N209" s="65" t="str">
        <f t="shared" si="42"/>
        <v/>
      </c>
    </row>
    <row r="210" s="95" customFormat="1" ht="20.25" customHeight="1" spans="1:14">
      <c r="A210" s="126"/>
      <c r="B210" s="128"/>
      <c r="C210" s="128"/>
      <c r="D210" s="128"/>
      <c r="E210" s="128"/>
      <c r="F210" s="128"/>
      <c r="G210" s="128"/>
      <c r="H210" s="123">
        <v>2320417</v>
      </c>
      <c r="I210" s="125" t="s">
        <v>1484</v>
      </c>
      <c r="J210" s="74"/>
      <c r="K210" s="74"/>
      <c r="L210" s="74"/>
      <c r="M210" s="65" t="str">
        <f t="shared" si="41"/>
        <v/>
      </c>
      <c r="N210" s="65" t="str">
        <f t="shared" si="42"/>
        <v/>
      </c>
    </row>
    <row r="211" s="95" customFormat="1" ht="20.25" customHeight="1" spans="1:14">
      <c r="A211" s="126"/>
      <c r="B211" s="128"/>
      <c r="C211" s="128"/>
      <c r="D211" s="128"/>
      <c r="E211" s="128"/>
      <c r="F211" s="128"/>
      <c r="G211" s="128"/>
      <c r="H211" s="123">
        <v>2320418</v>
      </c>
      <c r="I211" s="125" t="s">
        <v>1485</v>
      </c>
      <c r="J211" s="74"/>
      <c r="K211" s="74"/>
      <c r="L211" s="74"/>
      <c r="M211" s="65" t="str">
        <f t="shared" si="41"/>
        <v/>
      </c>
      <c r="N211" s="65" t="str">
        <f t="shared" si="42"/>
        <v/>
      </c>
    </row>
    <row r="212" s="95" customFormat="1" ht="20.25" customHeight="1" spans="1:14">
      <c r="A212" s="126"/>
      <c r="B212" s="128"/>
      <c r="C212" s="128"/>
      <c r="D212" s="128"/>
      <c r="E212" s="128"/>
      <c r="F212" s="128"/>
      <c r="G212" s="128"/>
      <c r="H212" s="123">
        <v>2320419</v>
      </c>
      <c r="I212" s="125" t="s">
        <v>1486</v>
      </c>
      <c r="J212" s="74"/>
      <c r="K212" s="74"/>
      <c r="L212" s="74"/>
      <c r="M212" s="65" t="str">
        <f t="shared" si="41"/>
        <v/>
      </c>
      <c r="N212" s="65" t="str">
        <f t="shared" si="42"/>
        <v/>
      </c>
    </row>
    <row r="213" s="95" customFormat="1" ht="20.25" customHeight="1" spans="1:14">
      <c r="A213" s="126"/>
      <c r="B213" s="128"/>
      <c r="C213" s="128"/>
      <c r="D213" s="128"/>
      <c r="E213" s="128"/>
      <c r="F213" s="128"/>
      <c r="G213" s="128"/>
      <c r="H213" s="123">
        <v>2320420</v>
      </c>
      <c r="I213" s="125" t="s">
        <v>1487</v>
      </c>
      <c r="J213" s="74"/>
      <c r="K213" s="74"/>
      <c r="L213" s="74"/>
      <c r="M213" s="65" t="str">
        <f t="shared" si="41"/>
        <v/>
      </c>
      <c r="N213" s="65" t="str">
        <f t="shared" si="42"/>
        <v/>
      </c>
    </row>
    <row r="214" s="95" customFormat="1" ht="20.25" customHeight="1" spans="1:14">
      <c r="A214" s="126"/>
      <c r="B214" s="128"/>
      <c r="C214" s="128"/>
      <c r="D214" s="128"/>
      <c r="E214" s="128"/>
      <c r="F214" s="128"/>
      <c r="G214" s="128"/>
      <c r="H214" s="123">
        <v>2320431</v>
      </c>
      <c r="I214" s="125" t="s">
        <v>1488</v>
      </c>
      <c r="J214" s="74">
        <v>3035</v>
      </c>
      <c r="K214" s="74">
        <v>2227</v>
      </c>
      <c r="L214" s="74"/>
      <c r="M214" s="65">
        <f t="shared" si="41"/>
        <v>0</v>
      </c>
      <c r="N214" s="65">
        <f t="shared" si="42"/>
        <v>0</v>
      </c>
    </row>
    <row r="215" s="95" customFormat="1" ht="20.25" customHeight="1" spans="1:14">
      <c r="A215" s="126"/>
      <c r="B215" s="128"/>
      <c r="C215" s="128"/>
      <c r="D215" s="128"/>
      <c r="E215" s="128"/>
      <c r="F215" s="128"/>
      <c r="G215" s="128"/>
      <c r="H215" s="123">
        <v>2320432</v>
      </c>
      <c r="I215" s="125" t="s">
        <v>1489</v>
      </c>
      <c r="J215" s="74"/>
      <c r="K215" s="74"/>
      <c r="L215" s="74"/>
      <c r="M215" s="65" t="str">
        <f t="shared" si="41"/>
        <v/>
      </c>
      <c r="N215" s="65" t="str">
        <f t="shared" si="42"/>
        <v/>
      </c>
    </row>
    <row r="216" s="95" customFormat="1" ht="20.25" customHeight="1" spans="1:14">
      <c r="A216" s="126"/>
      <c r="B216" s="128"/>
      <c r="C216" s="128"/>
      <c r="D216" s="128"/>
      <c r="E216" s="128"/>
      <c r="F216" s="128"/>
      <c r="G216" s="128"/>
      <c r="H216" s="123">
        <v>2320433</v>
      </c>
      <c r="I216" s="125" t="s">
        <v>1490</v>
      </c>
      <c r="J216" s="74">
        <v>300</v>
      </c>
      <c r="K216" s="74">
        <v>1107</v>
      </c>
      <c r="L216" s="74"/>
      <c r="M216" s="65">
        <f t="shared" si="41"/>
        <v>0</v>
      </c>
      <c r="N216" s="65">
        <f t="shared" si="42"/>
        <v>0</v>
      </c>
    </row>
    <row r="217" s="95" customFormat="1" ht="20.25" customHeight="1" spans="1:14">
      <c r="A217" s="126"/>
      <c r="B217" s="128"/>
      <c r="C217" s="128"/>
      <c r="D217" s="128"/>
      <c r="E217" s="128"/>
      <c r="F217" s="128"/>
      <c r="G217" s="128"/>
      <c r="H217" s="136">
        <v>2320498</v>
      </c>
      <c r="I217" s="125" t="s">
        <v>1491</v>
      </c>
      <c r="J217" s="74"/>
      <c r="K217" s="74">
        <v>1199</v>
      </c>
      <c r="L217" s="74"/>
      <c r="M217" s="65" t="str">
        <f t="shared" si="41"/>
        <v/>
      </c>
      <c r="N217" s="65">
        <f t="shared" si="42"/>
        <v>0</v>
      </c>
    </row>
    <row r="218" s="95" customFormat="1" ht="20.25" customHeight="1" spans="1:14">
      <c r="A218" s="126"/>
      <c r="B218" s="128"/>
      <c r="C218" s="128"/>
      <c r="D218" s="128"/>
      <c r="E218" s="128"/>
      <c r="F218" s="128"/>
      <c r="G218" s="128"/>
      <c r="H218" s="136">
        <v>2320499</v>
      </c>
      <c r="I218" s="125" t="s">
        <v>1492</v>
      </c>
      <c r="J218" s="74">
        <v>165</v>
      </c>
      <c r="K218" s="74"/>
      <c r="L218" s="74"/>
      <c r="M218" s="65">
        <f t="shared" si="41"/>
        <v>0</v>
      </c>
      <c r="N218" s="65" t="str">
        <f t="shared" si="42"/>
        <v/>
      </c>
    </row>
    <row r="219" s="95" customFormat="1" ht="20.25" customHeight="1" spans="1:14">
      <c r="A219" s="126"/>
      <c r="B219" s="128"/>
      <c r="C219" s="128"/>
      <c r="D219" s="128"/>
      <c r="E219" s="128"/>
      <c r="F219" s="128"/>
      <c r="G219" s="128"/>
      <c r="H219" s="136">
        <v>233</v>
      </c>
      <c r="I219" s="125" t="s">
        <v>1493</v>
      </c>
      <c r="J219" s="63">
        <f t="shared" ref="J219:L219" si="52">SUM(J220:J234)</f>
        <v>50</v>
      </c>
      <c r="K219" s="63">
        <f t="shared" si="52"/>
        <v>131</v>
      </c>
      <c r="L219" s="63">
        <f t="shared" si="52"/>
        <v>134</v>
      </c>
      <c r="M219" s="65">
        <f t="shared" si="41"/>
        <v>2.68</v>
      </c>
      <c r="N219" s="65">
        <f t="shared" si="42"/>
        <v>1.02290076335878</v>
      </c>
    </row>
    <row r="220" s="95" customFormat="1" ht="20.25" customHeight="1" spans="1:14">
      <c r="A220" s="126"/>
      <c r="B220" s="128"/>
      <c r="C220" s="128"/>
      <c r="D220" s="128"/>
      <c r="E220" s="128"/>
      <c r="F220" s="128"/>
      <c r="G220" s="128"/>
      <c r="H220" s="136">
        <v>2330401</v>
      </c>
      <c r="I220" s="125" t="s">
        <v>1494</v>
      </c>
      <c r="J220" s="74"/>
      <c r="K220" s="74"/>
      <c r="L220" s="74"/>
      <c r="M220" s="65" t="str">
        <f t="shared" si="41"/>
        <v/>
      </c>
      <c r="N220" s="65" t="str">
        <f t="shared" si="42"/>
        <v/>
      </c>
    </row>
    <row r="221" s="95" customFormat="1" ht="20.25" customHeight="1" spans="1:14">
      <c r="A221" s="126"/>
      <c r="B221" s="128"/>
      <c r="C221" s="128"/>
      <c r="D221" s="128"/>
      <c r="E221" s="128"/>
      <c r="F221" s="128"/>
      <c r="G221" s="128"/>
      <c r="H221" s="136">
        <v>2330405</v>
      </c>
      <c r="I221" s="125" t="s">
        <v>1495</v>
      </c>
      <c r="J221" s="74"/>
      <c r="K221" s="74"/>
      <c r="L221" s="74"/>
      <c r="M221" s="65" t="str">
        <f t="shared" si="41"/>
        <v/>
      </c>
      <c r="N221" s="65" t="str">
        <f t="shared" si="42"/>
        <v/>
      </c>
    </row>
    <row r="222" s="95" customFormat="1" ht="20.25" customHeight="1" spans="1:14">
      <c r="A222" s="126"/>
      <c r="B222" s="128"/>
      <c r="C222" s="128"/>
      <c r="D222" s="128"/>
      <c r="E222" s="128"/>
      <c r="F222" s="128"/>
      <c r="G222" s="128"/>
      <c r="H222" s="136">
        <v>2330411</v>
      </c>
      <c r="I222" s="125" t="s">
        <v>1496</v>
      </c>
      <c r="J222" s="74"/>
      <c r="K222" s="74">
        <v>21</v>
      </c>
      <c r="L222" s="74">
        <v>114</v>
      </c>
      <c r="M222" s="65" t="str">
        <f t="shared" si="41"/>
        <v/>
      </c>
      <c r="N222" s="65">
        <f t="shared" si="42"/>
        <v>5.42857142857143</v>
      </c>
    </row>
    <row r="223" s="95" customFormat="1" ht="20.25" customHeight="1" spans="1:14">
      <c r="A223" s="126"/>
      <c r="B223" s="128"/>
      <c r="C223" s="128"/>
      <c r="D223" s="128"/>
      <c r="E223" s="128"/>
      <c r="F223" s="128"/>
      <c r="G223" s="128"/>
      <c r="H223" s="136">
        <v>2330413</v>
      </c>
      <c r="I223" s="125" t="s">
        <v>1497</v>
      </c>
      <c r="J223" s="74"/>
      <c r="K223" s="74"/>
      <c r="L223" s="74"/>
      <c r="M223" s="65" t="str">
        <f t="shared" si="41"/>
        <v/>
      </c>
      <c r="N223" s="65" t="str">
        <f t="shared" si="42"/>
        <v/>
      </c>
    </row>
    <row r="224" s="95" customFormat="1" ht="20.25" customHeight="1" spans="1:14">
      <c r="A224" s="126"/>
      <c r="B224" s="128"/>
      <c r="C224" s="128"/>
      <c r="D224" s="128"/>
      <c r="E224" s="128"/>
      <c r="F224" s="128"/>
      <c r="G224" s="128"/>
      <c r="H224" s="136">
        <v>2330414</v>
      </c>
      <c r="I224" s="125" t="s">
        <v>1498</v>
      </c>
      <c r="J224" s="74"/>
      <c r="K224" s="74"/>
      <c r="L224" s="74"/>
      <c r="M224" s="65" t="str">
        <f t="shared" si="41"/>
        <v/>
      </c>
      <c r="N224" s="65" t="str">
        <f t="shared" si="42"/>
        <v/>
      </c>
    </row>
    <row r="225" s="95" customFormat="1" ht="20.25" customHeight="1" spans="1:14">
      <c r="A225" s="126"/>
      <c r="B225" s="128"/>
      <c r="C225" s="128"/>
      <c r="D225" s="128"/>
      <c r="E225" s="128"/>
      <c r="F225" s="128"/>
      <c r="G225" s="128"/>
      <c r="H225" s="136">
        <v>2330416</v>
      </c>
      <c r="I225" s="125" t="s">
        <v>1499</v>
      </c>
      <c r="J225" s="74"/>
      <c r="K225" s="74"/>
      <c r="L225" s="74"/>
      <c r="M225" s="65" t="str">
        <f t="shared" si="41"/>
        <v/>
      </c>
      <c r="N225" s="65" t="str">
        <f t="shared" si="42"/>
        <v/>
      </c>
    </row>
    <row r="226" s="95" customFormat="1" ht="20.25" customHeight="1" spans="1:14">
      <c r="A226" s="126"/>
      <c r="B226" s="128"/>
      <c r="C226" s="128"/>
      <c r="D226" s="128"/>
      <c r="E226" s="128"/>
      <c r="F226" s="128"/>
      <c r="G226" s="128"/>
      <c r="H226" s="136">
        <v>2330417</v>
      </c>
      <c r="I226" s="125" t="s">
        <v>1500</v>
      </c>
      <c r="J226" s="74"/>
      <c r="K226" s="74"/>
      <c r="L226" s="74"/>
      <c r="M226" s="65" t="str">
        <f t="shared" si="41"/>
        <v/>
      </c>
      <c r="N226" s="65" t="str">
        <f t="shared" si="42"/>
        <v/>
      </c>
    </row>
    <row r="227" s="95" customFormat="1" ht="20.25" customHeight="1" spans="1:14">
      <c r="A227" s="126"/>
      <c r="B227" s="128"/>
      <c r="C227" s="128"/>
      <c r="D227" s="128"/>
      <c r="E227" s="128"/>
      <c r="F227" s="128"/>
      <c r="G227" s="128"/>
      <c r="H227" s="136">
        <v>2330418</v>
      </c>
      <c r="I227" s="125" t="s">
        <v>1501</v>
      </c>
      <c r="J227" s="74"/>
      <c r="K227" s="74"/>
      <c r="L227" s="74"/>
      <c r="M227" s="65" t="str">
        <f t="shared" si="41"/>
        <v/>
      </c>
      <c r="N227" s="65" t="str">
        <f t="shared" si="42"/>
        <v/>
      </c>
    </row>
    <row r="228" s="95" customFormat="1" ht="20.25" customHeight="1" spans="1:14">
      <c r="A228" s="126"/>
      <c r="B228" s="128"/>
      <c r="C228" s="128"/>
      <c r="D228" s="128"/>
      <c r="E228" s="128"/>
      <c r="F228" s="128"/>
      <c r="G228" s="128"/>
      <c r="H228" s="136">
        <v>2330419</v>
      </c>
      <c r="I228" s="125" t="s">
        <v>1502</v>
      </c>
      <c r="J228" s="74"/>
      <c r="K228" s="74"/>
      <c r="L228" s="74"/>
      <c r="M228" s="65" t="str">
        <f t="shared" si="41"/>
        <v/>
      </c>
      <c r="N228" s="65" t="str">
        <f t="shared" si="42"/>
        <v/>
      </c>
    </row>
    <row r="229" s="95" customFormat="1" ht="20.25" customHeight="1" spans="1:14">
      <c r="A229" s="126"/>
      <c r="B229" s="128"/>
      <c r="C229" s="128"/>
      <c r="D229" s="128"/>
      <c r="E229" s="128"/>
      <c r="F229" s="128"/>
      <c r="G229" s="128"/>
      <c r="H229" s="136">
        <v>2330420</v>
      </c>
      <c r="I229" s="125" t="s">
        <v>1503</v>
      </c>
      <c r="J229" s="74"/>
      <c r="K229" s="74"/>
      <c r="L229" s="74"/>
      <c r="M229" s="65" t="str">
        <f t="shared" ref="M229:M263" si="53">IFERROR(L229/J229,"")</f>
        <v/>
      </c>
      <c r="N229" s="65" t="str">
        <f t="shared" ref="N229:N263" si="54">IFERROR(L229/K229,"")</f>
        <v/>
      </c>
    </row>
    <row r="230" s="95" customFormat="1" ht="20.25" customHeight="1" spans="1:14">
      <c r="A230" s="126"/>
      <c r="B230" s="128"/>
      <c r="C230" s="128"/>
      <c r="D230" s="128"/>
      <c r="E230" s="128"/>
      <c r="F230" s="128"/>
      <c r="G230" s="128"/>
      <c r="H230" s="136">
        <v>2330431</v>
      </c>
      <c r="I230" s="125" t="s">
        <v>1504</v>
      </c>
      <c r="J230" s="74">
        <v>10</v>
      </c>
      <c r="K230" s="74"/>
      <c r="L230" s="74">
        <v>10</v>
      </c>
      <c r="M230" s="65">
        <f t="shared" si="53"/>
        <v>1</v>
      </c>
      <c r="N230" s="65" t="str">
        <f t="shared" si="54"/>
        <v/>
      </c>
    </row>
    <row r="231" s="95" customFormat="1" ht="20.25" customHeight="1" spans="1:14">
      <c r="A231" s="126"/>
      <c r="B231" s="128"/>
      <c r="C231" s="128"/>
      <c r="D231" s="128"/>
      <c r="E231" s="128"/>
      <c r="F231" s="128"/>
      <c r="G231" s="128"/>
      <c r="H231" s="136">
        <v>2330432</v>
      </c>
      <c r="I231" s="125" t="s">
        <v>1505</v>
      </c>
      <c r="J231" s="74"/>
      <c r="K231" s="74"/>
      <c r="L231" s="74"/>
      <c r="M231" s="65" t="str">
        <f t="shared" si="53"/>
        <v/>
      </c>
      <c r="N231" s="65" t="str">
        <f t="shared" si="54"/>
        <v/>
      </c>
    </row>
    <row r="232" s="95" customFormat="1" ht="20.25" customHeight="1" spans="1:14">
      <c r="A232" s="126"/>
      <c r="B232" s="128"/>
      <c r="C232" s="128"/>
      <c r="D232" s="128"/>
      <c r="E232" s="128"/>
      <c r="F232" s="128"/>
      <c r="G232" s="128"/>
      <c r="H232" s="136">
        <v>2330433</v>
      </c>
      <c r="I232" s="125" t="s">
        <v>1506</v>
      </c>
      <c r="J232" s="74">
        <v>10</v>
      </c>
      <c r="K232" s="74"/>
      <c r="L232" s="74">
        <v>10</v>
      </c>
      <c r="M232" s="65">
        <f t="shared" si="53"/>
        <v>1</v>
      </c>
      <c r="N232" s="65" t="str">
        <f t="shared" si="54"/>
        <v/>
      </c>
    </row>
    <row r="233" s="95" customFormat="1" ht="20.25" customHeight="1" spans="1:14">
      <c r="A233" s="126"/>
      <c r="B233" s="128"/>
      <c r="C233" s="128"/>
      <c r="D233" s="128"/>
      <c r="E233" s="128"/>
      <c r="F233" s="128"/>
      <c r="G233" s="128"/>
      <c r="H233" s="136">
        <v>2330498</v>
      </c>
      <c r="I233" s="125" t="s">
        <v>1507</v>
      </c>
      <c r="J233" s="74"/>
      <c r="K233" s="74">
        <v>110</v>
      </c>
      <c r="L233" s="74"/>
      <c r="M233" s="65" t="str">
        <f t="shared" si="53"/>
        <v/>
      </c>
      <c r="N233" s="65">
        <f t="shared" si="54"/>
        <v>0</v>
      </c>
    </row>
    <row r="234" s="95" customFormat="1" ht="20.25" customHeight="1" spans="1:14">
      <c r="A234" s="126"/>
      <c r="B234" s="128"/>
      <c r="C234" s="128"/>
      <c r="D234" s="128"/>
      <c r="E234" s="128"/>
      <c r="F234" s="128"/>
      <c r="G234" s="128"/>
      <c r="H234" s="136">
        <v>2330499</v>
      </c>
      <c r="I234" s="125" t="s">
        <v>1508</v>
      </c>
      <c r="J234" s="74">
        <v>30</v>
      </c>
      <c r="K234" s="74"/>
      <c r="L234" s="74"/>
      <c r="M234" s="65">
        <f t="shared" si="53"/>
        <v>0</v>
      </c>
      <c r="N234" s="65" t="str">
        <f t="shared" si="54"/>
        <v/>
      </c>
    </row>
    <row r="235" s="95" customFormat="1" ht="20.25" customHeight="1" spans="1:14">
      <c r="A235" s="126"/>
      <c r="B235" s="128"/>
      <c r="C235" s="128"/>
      <c r="D235" s="128"/>
      <c r="E235" s="128"/>
      <c r="F235" s="128"/>
      <c r="G235" s="128"/>
      <c r="H235" s="136">
        <v>234</v>
      </c>
      <c r="I235" s="125" t="s">
        <v>1509</v>
      </c>
      <c r="J235" s="63">
        <f t="shared" ref="J235:L235" si="55">J236+J249</f>
        <v>0</v>
      </c>
      <c r="K235" s="63">
        <f t="shared" si="55"/>
        <v>11283</v>
      </c>
      <c r="L235" s="63">
        <f t="shared" si="55"/>
        <v>0</v>
      </c>
      <c r="M235" s="65" t="str">
        <f t="shared" si="53"/>
        <v/>
      </c>
      <c r="N235" s="65">
        <f t="shared" si="54"/>
        <v>0</v>
      </c>
    </row>
    <row r="236" s="95" customFormat="1" ht="20.25" customHeight="1" spans="1:14">
      <c r="A236" s="126"/>
      <c r="B236" s="128"/>
      <c r="C236" s="128"/>
      <c r="D236" s="128"/>
      <c r="E236" s="128"/>
      <c r="F236" s="128"/>
      <c r="G236" s="128"/>
      <c r="H236" s="136">
        <v>23401</v>
      </c>
      <c r="I236" s="125" t="s">
        <v>1510</v>
      </c>
      <c r="J236" s="60">
        <f t="shared" ref="J236:L236" si="56">SUM(J237:J248)</f>
        <v>0</v>
      </c>
      <c r="K236" s="60">
        <f t="shared" si="56"/>
        <v>11283</v>
      </c>
      <c r="L236" s="60">
        <f t="shared" si="56"/>
        <v>0</v>
      </c>
      <c r="M236" s="65" t="str">
        <f t="shared" si="53"/>
        <v/>
      </c>
      <c r="N236" s="65">
        <f t="shared" si="54"/>
        <v>0</v>
      </c>
    </row>
    <row r="237" s="95" customFormat="1" ht="20.25" customHeight="1" spans="1:14">
      <c r="A237" s="126"/>
      <c r="B237" s="128"/>
      <c r="C237" s="128"/>
      <c r="D237" s="128"/>
      <c r="E237" s="128"/>
      <c r="F237" s="128"/>
      <c r="G237" s="128"/>
      <c r="H237" s="136">
        <v>2340101</v>
      </c>
      <c r="I237" s="125" t="s">
        <v>1511</v>
      </c>
      <c r="J237" s="74"/>
      <c r="K237" s="74"/>
      <c r="L237" s="74"/>
      <c r="M237" s="65" t="str">
        <f t="shared" si="53"/>
        <v/>
      </c>
      <c r="N237" s="65" t="str">
        <f t="shared" si="54"/>
        <v/>
      </c>
    </row>
    <row r="238" s="95" customFormat="1" ht="20.25" customHeight="1" spans="1:14">
      <c r="A238" s="126"/>
      <c r="B238" s="128"/>
      <c r="C238" s="128"/>
      <c r="D238" s="128"/>
      <c r="E238" s="128"/>
      <c r="F238" s="128"/>
      <c r="G238" s="128"/>
      <c r="H238" s="136">
        <v>2340102</v>
      </c>
      <c r="I238" s="125" t="s">
        <v>1512</v>
      </c>
      <c r="J238" s="74"/>
      <c r="K238" s="74">
        <v>11283</v>
      </c>
      <c r="L238" s="74"/>
      <c r="M238" s="65" t="str">
        <f t="shared" si="53"/>
        <v/>
      </c>
      <c r="N238" s="65">
        <f t="shared" si="54"/>
        <v>0</v>
      </c>
    </row>
    <row r="239" s="95" customFormat="1" ht="20.25" customHeight="1" spans="1:14">
      <c r="A239" s="126"/>
      <c r="B239" s="128"/>
      <c r="C239" s="128"/>
      <c r="D239" s="128"/>
      <c r="E239" s="128"/>
      <c r="F239" s="128"/>
      <c r="G239" s="128"/>
      <c r="H239" s="136">
        <v>2340103</v>
      </c>
      <c r="I239" s="125" t="s">
        <v>1513</v>
      </c>
      <c r="J239" s="74"/>
      <c r="K239" s="74"/>
      <c r="L239" s="74"/>
      <c r="M239" s="65" t="str">
        <f t="shared" si="53"/>
        <v/>
      </c>
      <c r="N239" s="65" t="str">
        <f t="shared" si="54"/>
        <v/>
      </c>
    </row>
    <row r="240" s="95" customFormat="1" ht="20.25" customHeight="1" spans="1:14">
      <c r="A240" s="126"/>
      <c r="B240" s="128"/>
      <c r="C240" s="128"/>
      <c r="D240" s="128"/>
      <c r="E240" s="128"/>
      <c r="F240" s="128"/>
      <c r="G240" s="128"/>
      <c r="H240" s="136">
        <v>2340104</v>
      </c>
      <c r="I240" s="125" t="s">
        <v>1514</v>
      </c>
      <c r="J240" s="74"/>
      <c r="K240" s="74"/>
      <c r="L240" s="74"/>
      <c r="M240" s="65" t="str">
        <f t="shared" si="53"/>
        <v/>
      </c>
      <c r="N240" s="65" t="str">
        <f t="shared" si="54"/>
        <v/>
      </c>
    </row>
    <row r="241" s="95" customFormat="1" ht="20.25" customHeight="1" spans="1:14">
      <c r="A241" s="126"/>
      <c r="B241" s="128"/>
      <c r="C241" s="128"/>
      <c r="D241" s="128"/>
      <c r="E241" s="128"/>
      <c r="F241" s="128"/>
      <c r="G241" s="128"/>
      <c r="H241" s="136">
        <v>2340105</v>
      </c>
      <c r="I241" s="125" t="s">
        <v>1515</v>
      </c>
      <c r="J241" s="74"/>
      <c r="K241" s="74"/>
      <c r="L241" s="74"/>
      <c r="M241" s="65" t="str">
        <f t="shared" si="53"/>
        <v/>
      </c>
      <c r="N241" s="65" t="str">
        <f t="shared" si="54"/>
        <v/>
      </c>
    </row>
    <row r="242" s="95" customFormat="1" ht="20.25" customHeight="1" spans="1:14">
      <c r="A242" s="126"/>
      <c r="B242" s="128"/>
      <c r="C242" s="128"/>
      <c r="D242" s="128"/>
      <c r="E242" s="128"/>
      <c r="F242" s="128"/>
      <c r="G242" s="128"/>
      <c r="H242" s="136">
        <v>2340106</v>
      </c>
      <c r="I242" s="125" t="s">
        <v>1516</v>
      </c>
      <c r="J242" s="74"/>
      <c r="K242" s="74"/>
      <c r="L242" s="74"/>
      <c r="M242" s="65" t="str">
        <f t="shared" si="53"/>
        <v/>
      </c>
      <c r="N242" s="65" t="str">
        <f t="shared" si="54"/>
        <v/>
      </c>
    </row>
    <row r="243" s="95" customFormat="1" ht="20.25" customHeight="1" spans="1:14">
      <c r="A243" s="126"/>
      <c r="B243" s="128"/>
      <c r="C243" s="128"/>
      <c r="D243" s="128"/>
      <c r="E243" s="128"/>
      <c r="F243" s="128"/>
      <c r="G243" s="128"/>
      <c r="H243" s="136">
        <v>2340107</v>
      </c>
      <c r="I243" s="125" t="s">
        <v>1517</v>
      </c>
      <c r="J243" s="74"/>
      <c r="K243" s="74"/>
      <c r="L243" s="74"/>
      <c r="M243" s="65" t="str">
        <f t="shared" si="53"/>
        <v/>
      </c>
      <c r="N243" s="65" t="str">
        <f t="shared" si="54"/>
        <v/>
      </c>
    </row>
    <row r="244" s="95" customFormat="1" ht="20.25" customHeight="1" spans="1:14">
      <c r="A244" s="126"/>
      <c r="B244" s="128"/>
      <c r="C244" s="128"/>
      <c r="D244" s="128"/>
      <c r="E244" s="128"/>
      <c r="F244" s="128"/>
      <c r="G244" s="128"/>
      <c r="H244" s="136">
        <v>2340108</v>
      </c>
      <c r="I244" s="125" t="s">
        <v>1518</v>
      </c>
      <c r="J244" s="74"/>
      <c r="K244" s="74"/>
      <c r="L244" s="74"/>
      <c r="M244" s="65" t="str">
        <f t="shared" si="53"/>
        <v/>
      </c>
      <c r="N244" s="65" t="str">
        <f t="shared" si="54"/>
        <v/>
      </c>
    </row>
    <row r="245" s="95" customFormat="1" ht="20.25" customHeight="1" spans="1:14">
      <c r="A245" s="126"/>
      <c r="B245" s="128"/>
      <c r="C245" s="128"/>
      <c r="D245" s="128"/>
      <c r="E245" s="128"/>
      <c r="F245" s="128"/>
      <c r="G245" s="128"/>
      <c r="H245" s="136">
        <v>2340109</v>
      </c>
      <c r="I245" s="125" t="s">
        <v>1519</v>
      </c>
      <c r="J245" s="74"/>
      <c r="K245" s="74"/>
      <c r="L245" s="74"/>
      <c r="M245" s="65" t="str">
        <f t="shared" si="53"/>
        <v/>
      </c>
      <c r="N245" s="65" t="str">
        <f t="shared" si="54"/>
        <v/>
      </c>
    </row>
    <row r="246" s="95" customFormat="1" ht="20.25" customHeight="1" spans="1:14">
      <c r="A246" s="126"/>
      <c r="B246" s="128"/>
      <c r="C246" s="128"/>
      <c r="D246" s="128"/>
      <c r="E246" s="128"/>
      <c r="F246" s="128"/>
      <c r="G246" s="128"/>
      <c r="H246" s="136">
        <v>2340110</v>
      </c>
      <c r="I246" s="125" t="s">
        <v>1520</v>
      </c>
      <c r="J246" s="74"/>
      <c r="K246" s="74"/>
      <c r="L246" s="74"/>
      <c r="M246" s="65" t="str">
        <f t="shared" si="53"/>
        <v/>
      </c>
      <c r="N246" s="65" t="str">
        <f t="shared" si="54"/>
        <v/>
      </c>
    </row>
    <row r="247" s="95" customFormat="1" ht="20.25" customHeight="1" spans="1:14">
      <c r="A247" s="126"/>
      <c r="B247" s="128"/>
      <c r="C247" s="128"/>
      <c r="D247" s="128"/>
      <c r="E247" s="128"/>
      <c r="F247" s="128"/>
      <c r="G247" s="128"/>
      <c r="H247" s="136">
        <v>2340111</v>
      </c>
      <c r="I247" s="125" t="s">
        <v>1521</v>
      </c>
      <c r="J247" s="74"/>
      <c r="K247" s="74"/>
      <c r="L247" s="74"/>
      <c r="M247" s="65" t="str">
        <f t="shared" si="53"/>
        <v/>
      </c>
      <c r="N247" s="65" t="str">
        <f t="shared" si="54"/>
        <v/>
      </c>
    </row>
    <row r="248" s="95" customFormat="1" ht="20.25" customHeight="1" spans="1:14">
      <c r="A248" s="126"/>
      <c r="B248" s="128"/>
      <c r="C248" s="128"/>
      <c r="D248" s="128"/>
      <c r="E248" s="128"/>
      <c r="F248" s="128"/>
      <c r="G248" s="128"/>
      <c r="H248" s="136">
        <v>2340199</v>
      </c>
      <c r="I248" s="125" t="s">
        <v>1522</v>
      </c>
      <c r="J248" s="74"/>
      <c r="K248" s="74"/>
      <c r="L248" s="74"/>
      <c r="M248" s="65" t="str">
        <f t="shared" si="53"/>
        <v/>
      </c>
      <c r="N248" s="65" t="str">
        <f t="shared" si="54"/>
        <v/>
      </c>
    </row>
    <row r="249" s="95" customFormat="1" ht="20.25" customHeight="1" spans="1:14">
      <c r="A249" s="126"/>
      <c r="B249" s="128"/>
      <c r="C249" s="128"/>
      <c r="D249" s="128"/>
      <c r="E249" s="128"/>
      <c r="F249" s="128"/>
      <c r="G249" s="128"/>
      <c r="H249" s="136">
        <v>23402</v>
      </c>
      <c r="I249" s="125" t="s">
        <v>1523</v>
      </c>
      <c r="J249" s="60">
        <f t="shared" ref="J249:L249" si="57">SUM(J250:J255)</f>
        <v>0</v>
      </c>
      <c r="K249" s="60">
        <f t="shared" si="57"/>
        <v>0</v>
      </c>
      <c r="L249" s="60">
        <f t="shared" si="57"/>
        <v>0</v>
      </c>
      <c r="M249" s="65" t="str">
        <f t="shared" si="53"/>
        <v/>
      </c>
      <c r="N249" s="65" t="str">
        <f t="shared" si="54"/>
        <v/>
      </c>
    </row>
    <row r="250" s="95" customFormat="1" ht="20.25" customHeight="1" spans="1:14">
      <c r="A250" s="126"/>
      <c r="B250" s="128"/>
      <c r="C250" s="128"/>
      <c r="D250" s="128"/>
      <c r="E250" s="128"/>
      <c r="F250" s="128"/>
      <c r="G250" s="128"/>
      <c r="H250" s="136">
        <v>2340201</v>
      </c>
      <c r="I250" s="125" t="s">
        <v>938</v>
      </c>
      <c r="J250" s="74"/>
      <c r="K250" s="74"/>
      <c r="L250" s="74"/>
      <c r="M250" s="65" t="str">
        <f t="shared" si="53"/>
        <v/>
      </c>
      <c r="N250" s="65" t="str">
        <f t="shared" si="54"/>
        <v/>
      </c>
    </row>
    <row r="251" s="95" customFormat="1" ht="20.25" customHeight="1" spans="1:14">
      <c r="A251" s="126"/>
      <c r="B251" s="128"/>
      <c r="C251" s="128"/>
      <c r="D251" s="128"/>
      <c r="E251" s="128"/>
      <c r="F251" s="128"/>
      <c r="G251" s="128"/>
      <c r="H251" s="136">
        <v>2340202</v>
      </c>
      <c r="I251" s="125" t="s">
        <v>983</v>
      </c>
      <c r="J251" s="74"/>
      <c r="K251" s="74"/>
      <c r="L251" s="74"/>
      <c r="M251" s="65" t="str">
        <f t="shared" si="53"/>
        <v/>
      </c>
      <c r="N251" s="65" t="str">
        <f t="shared" si="54"/>
        <v/>
      </c>
    </row>
    <row r="252" s="95" customFormat="1" ht="20.25" customHeight="1" spans="1:14">
      <c r="A252" s="126"/>
      <c r="B252" s="128"/>
      <c r="C252" s="128"/>
      <c r="D252" s="128"/>
      <c r="E252" s="128"/>
      <c r="F252" s="128"/>
      <c r="G252" s="128"/>
      <c r="H252" s="136">
        <v>2340203</v>
      </c>
      <c r="I252" s="125" t="s">
        <v>1524</v>
      </c>
      <c r="J252" s="74"/>
      <c r="K252" s="74"/>
      <c r="L252" s="74"/>
      <c r="M252" s="65" t="str">
        <f t="shared" si="53"/>
        <v/>
      </c>
      <c r="N252" s="65" t="str">
        <f t="shared" si="54"/>
        <v/>
      </c>
    </row>
    <row r="253" s="95" customFormat="1" ht="20.25" customHeight="1" spans="1:14">
      <c r="A253" s="126"/>
      <c r="B253" s="128"/>
      <c r="C253" s="128"/>
      <c r="D253" s="128"/>
      <c r="E253" s="128"/>
      <c r="F253" s="128"/>
      <c r="G253" s="128"/>
      <c r="H253" s="136">
        <v>2340204</v>
      </c>
      <c r="I253" s="125" t="s">
        <v>1525</v>
      </c>
      <c r="J253" s="74"/>
      <c r="K253" s="74"/>
      <c r="L253" s="74"/>
      <c r="M253" s="65" t="str">
        <f t="shared" si="53"/>
        <v/>
      </c>
      <c r="N253" s="65" t="str">
        <f t="shared" si="54"/>
        <v/>
      </c>
    </row>
    <row r="254" s="95" customFormat="1" ht="20.25" customHeight="1" spans="1:14">
      <c r="A254" s="126"/>
      <c r="B254" s="128"/>
      <c r="C254" s="128"/>
      <c r="D254" s="128"/>
      <c r="E254" s="128"/>
      <c r="F254" s="128"/>
      <c r="G254" s="128"/>
      <c r="H254" s="136">
        <v>2340205</v>
      </c>
      <c r="I254" s="125" t="s">
        <v>1526</v>
      </c>
      <c r="J254" s="74"/>
      <c r="K254" s="74"/>
      <c r="L254" s="74"/>
      <c r="M254" s="65" t="str">
        <f t="shared" si="53"/>
        <v/>
      </c>
      <c r="N254" s="65" t="str">
        <f t="shared" si="54"/>
        <v/>
      </c>
    </row>
    <row r="255" s="95" customFormat="1" ht="20.25" customHeight="1" spans="1:14">
      <c r="A255" s="126"/>
      <c r="B255" s="128"/>
      <c r="C255" s="128"/>
      <c r="D255" s="128"/>
      <c r="E255" s="128"/>
      <c r="F255" s="128"/>
      <c r="G255" s="128"/>
      <c r="H255" s="136">
        <v>2340299</v>
      </c>
      <c r="I255" s="125" t="s">
        <v>1527</v>
      </c>
      <c r="J255" s="74"/>
      <c r="K255" s="74"/>
      <c r="L255" s="74"/>
      <c r="M255" s="65" t="str">
        <f t="shared" si="53"/>
        <v/>
      </c>
      <c r="N255" s="65" t="str">
        <f t="shared" si="54"/>
        <v/>
      </c>
    </row>
    <row r="256" s="95" customFormat="1" ht="20.25" customHeight="1" spans="1:14">
      <c r="A256" s="106"/>
      <c r="B256" s="103" t="s">
        <v>39</v>
      </c>
      <c r="C256" s="63">
        <f>C8+C9+C10+C11+C12+C13+C19+C20+C23+C24+C25+C26+C27+C28+C34+C35</f>
        <v>162500</v>
      </c>
      <c r="D256" s="63">
        <f>D8+D9+D10+D11+D12+D13+D19+D20+D23+D24+D25+D26+D27+D28+D34+D35</f>
        <v>135480</v>
      </c>
      <c r="E256" s="63">
        <f>E8+E9+E10+E11+E12+E13+E19+E20+E23+E24+E25+E26+E27+E28+E34+E35</f>
        <v>153000</v>
      </c>
      <c r="F256" s="104">
        <f t="shared" ref="F256:F265" si="58">IFERROR(E256/C256,"")</f>
        <v>0.941538461538462</v>
      </c>
      <c r="G256" s="104">
        <f t="shared" ref="G256:G265" si="59">IFERROR(E256/D256,"")</f>
        <v>1.12931798051373</v>
      </c>
      <c r="H256" s="137"/>
      <c r="I256" s="103" t="s">
        <v>1141</v>
      </c>
      <c r="J256" s="63">
        <f t="shared" ref="J256:L256" si="60">J8+J24+J36+J47+J105+J129+J173+J177+J203+J219+J235</f>
        <v>180562</v>
      </c>
      <c r="K256" s="63">
        <f t="shared" si="60"/>
        <v>234311</v>
      </c>
      <c r="L256" s="63">
        <f t="shared" si="60"/>
        <v>171109</v>
      </c>
      <c r="M256" s="65">
        <f t="shared" si="53"/>
        <v>0.947646791683743</v>
      </c>
      <c r="N256" s="65">
        <f t="shared" si="54"/>
        <v>0.730264477553337</v>
      </c>
    </row>
    <row r="257" ht="18" customHeight="1" spans="1:14">
      <c r="A257" s="102"/>
      <c r="B257" s="103" t="s">
        <v>46</v>
      </c>
      <c r="C257" s="63">
        <f>C258+C259+C260+C261+C263+C264</f>
        <v>46000</v>
      </c>
      <c r="D257" s="63">
        <f>D258+D259+D260+D261+D263+D264</f>
        <v>161524</v>
      </c>
      <c r="E257" s="63">
        <f>E258+E259+E260+E261+E263+E264</f>
        <v>124120</v>
      </c>
      <c r="F257" s="104">
        <f t="shared" si="58"/>
        <v>2.69826086956522</v>
      </c>
      <c r="G257" s="104">
        <f t="shared" si="59"/>
        <v>0.768430697605309</v>
      </c>
      <c r="H257" s="102"/>
      <c r="I257" s="103" t="s">
        <v>47</v>
      </c>
      <c r="J257" s="63">
        <f t="shared" ref="J257:L257" si="61">SUM(J258:J263)</f>
        <v>27938</v>
      </c>
      <c r="K257" s="63">
        <f t="shared" si="61"/>
        <v>62693</v>
      </c>
      <c r="L257" s="63">
        <f t="shared" si="61"/>
        <v>105011</v>
      </c>
      <c r="M257" s="65">
        <f t="shared" si="53"/>
        <v>3.75871572768273</v>
      </c>
      <c r="N257" s="65">
        <f t="shared" si="54"/>
        <v>1.67500358891742</v>
      </c>
    </row>
    <row r="258" ht="18" customHeight="1" spans="1:14">
      <c r="A258" s="105">
        <v>11004</v>
      </c>
      <c r="B258" s="106" t="s">
        <v>1528</v>
      </c>
      <c r="C258" s="74">
        <v>6000</v>
      </c>
      <c r="D258" s="74">
        <v>3218</v>
      </c>
      <c r="E258" s="74">
        <v>3800</v>
      </c>
      <c r="F258" s="104">
        <f t="shared" si="58"/>
        <v>0.633333333333333</v>
      </c>
      <c r="G258" s="104">
        <f t="shared" si="59"/>
        <v>1.18085767557489</v>
      </c>
      <c r="H258" s="102">
        <v>23004</v>
      </c>
      <c r="I258" s="106" t="s">
        <v>1529</v>
      </c>
      <c r="J258" s="74"/>
      <c r="K258" s="74"/>
      <c r="L258" s="74"/>
      <c r="M258" s="65" t="str">
        <f t="shared" si="53"/>
        <v/>
      </c>
      <c r="N258" s="65" t="str">
        <f t="shared" si="54"/>
        <v/>
      </c>
    </row>
    <row r="259" ht="18" customHeight="1" spans="1:14">
      <c r="A259" s="105">
        <v>11006</v>
      </c>
      <c r="B259" s="106" t="s">
        <v>1530</v>
      </c>
      <c r="C259" s="74"/>
      <c r="D259" s="74"/>
      <c r="E259" s="74"/>
      <c r="F259" s="104" t="str">
        <f t="shared" si="58"/>
        <v/>
      </c>
      <c r="G259" s="104" t="str">
        <f t="shared" si="59"/>
        <v/>
      </c>
      <c r="H259" s="102">
        <v>23006</v>
      </c>
      <c r="I259" s="106" t="s">
        <v>1531</v>
      </c>
      <c r="J259" s="74"/>
      <c r="K259" s="74"/>
      <c r="L259" s="74"/>
      <c r="M259" s="65" t="str">
        <f t="shared" si="53"/>
        <v/>
      </c>
      <c r="N259" s="65" t="str">
        <f t="shared" si="54"/>
        <v/>
      </c>
    </row>
    <row r="260" ht="18" customHeight="1" spans="1:14">
      <c r="A260" s="105">
        <v>11008</v>
      </c>
      <c r="B260" s="106" t="s">
        <v>125</v>
      </c>
      <c r="C260" s="74"/>
      <c r="D260" s="74">
        <v>23768</v>
      </c>
      <c r="E260" s="74">
        <v>24755</v>
      </c>
      <c r="F260" s="104" t="str">
        <f t="shared" si="58"/>
        <v/>
      </c>
      <c r="G260" s="104">
        <f t="shared" si="59"/>
        <v>1.04152642208011</v>
      </c>
      <c r="H260" s="102">
        <v>23008</v>
      </c>
      <c r="I260" s="106" t="s">
        <v>130</v>
      </c>
      <c r="J260" s="74"/>
      <c r="K260" s="74">
        <v>10000</v>
      </c>
      <c r="L260" s="74">
        <v>23098</v>
      </c>
      <c r="M260" s="65" t="str">
        <f t="shared" si="53"/>
        <v/>
      </c>
      <c r="N260" s="65">
        <f t="shared" si="54"/>
        <v>2.3098</v>
      </c>
    </row>
    <row r="261" ht="18" customHeight="1" spans="1:14">
      <c r="A261" s="105">
        <v>11009</v>
      </c>
      <c r="B261" s="106" t="s">
        <v>126</v>
      </c>
      <c r="C261" s="74"/>
      <c r="D261" s="74"/>
      <c r="E261" s="74"/>
      <c r="F261" s="104" t="str">
        <f t="shared" si="58"/>
        <v/>
      </c>
      <c r="G261" s="104" t="str">
        <f t="shared" si="59"/>
        <v/>
      </c>
      <c r="H261" s="102">
        <v>23009</v>
      </c>
      <c r="I261" s="106" t="s">
        <v>1532</v>
      </c>
      <c r="J261" s="74"/>
      <c r="K261" s="74">
        <v>24755</v>
      </c>
      <c r="L261" s="74">
        <v>43585</v>
      </c>
      <c r="M261" s="65" t="str">
        <f t="shared" si="53"/>
        <v/>
      </c>
      <c r="N261" s="65">
        <f t="shared" si="54"/>
        <v>1.76065441324985</v>
      </c>
    </row>
    <row r="262" ht="18" customHeight="1" spans="1:14">
      <c r="A262" s="105"/>
      <c r="B262" s="106" t="s">
        <v>1533</v>
      </c>
      <c r="C262" s="74"/>
      <c r="D262" s="74"/>
      <c r="E262" s="74"/>
      <c r="F262" s="104" t="str">
        <f t="shared" si="58"/>
        <v/>
      </c>
      <c r="G262" s="104" t="str">
        <f t="shared" si="59"/>
        <v/>
      </c>
      <c r="H262" s="102">
        <v>23104</v>
      </c>
      <c r="I262" s="107" t="s">
        <v>1534</v>
      </c>
      <c r="J262" s="74">
        <v>27938</v>
      </c>
      <c r="K262" s="74">
        <v>27938</v>
      </c>
      <c r="L262" s="74">
        <v>38328</v>
      </c>
      <c r="M262" s="65">
        <f t="shared" si="53"/>
        <v>1.37189491015821</v>
      </c>
      <c r="N262" s="65">
        <f t="shared" si="54"/>
        <v>1.37189491015821</v>
      </c>
    </row>
    <row r="263" ht="18" customHeight="1" spans="1:14">
      <c r="A263" s="105">
        <v>10504</v>
      </c>
      <c r="B263" s="107" t="s">
        <v>1535</v>
      </c>
      <c r="C263" s="74"/>
      <c r="D263" s="74"/>
      <c r="E263" s="74"/>
      <c r="F263" s="104" t="str">
        <f t="shared" si="58"/>
        <v/>
      </c>
      <c r="G263" s="104" t="str">
        <f t="shared" si="59"/>
        <v/>
      </c>
      <c r="H263" s="102">
        <v>23011</v>
      </c>
      <c r="I263" s="107" t="s">
        <v>1536</v>
      </c>
      <c r="J263" s="74"/>
      <c r="K263" s="74"/>
      <c r="L263" s="74"/>
      <c r="M263" s="65" t="str">
        <f t="shared" si="53"/>
        <v/>
      </c>
      <c r="N263" s="65" t="str">
        <f t="shared" si="54"/>
        <v/>
      </c>
    </row>
    <row r="264" ht="18" customHeight="1" spans="1:14">
      <c r="A264" s="105">
        <v>11011</v>
      </c>
      <c r="B264" s="107" t="s">
        <v>1537</v>
      </c>
      <c r="C264" s="74">
        <v>40000</v>
      </c>
      <c r="D264" s="74">
        <v>134538</v>
      </c>
      <c r="E264" s="74">
        <v>95565</v>
      </c>
      <c r="F264" s="104">
        <f t="shared" si="58"/>
        <v>2.389125</v>
      </c>
      <c r="G264" s="104">
        <f t="shared" si="59"/>
        <v>0.710319760959729</v>
      </c>
      <c r="H264" s="106"/>
      <c r="I264" s="107"/>
      <c r="J264" s="60"/>
      <c r="K264" s="60"/>
      <c r="L264" s="60"/>
      <c r="M264" s="65"/>
      <c r="N264" s="65"/>
    </row>
    <row r="265" ht="18" customHeight="1" spans="1:14">
      <c r="A265" s="106"/>
      <c r="B265" s="103" t="s">
        <v>155</v>
      </c>
      <c r="C265" s="63">
        <f>ROUND(C256+C257,2)</f>
        <v>208500</v>
      </c>
      <c r="D265" s="63">
        <f>ROUND(D256+D257,2)</f>
        <v>297004</v>
      </c>
      <c r="E265" s="63">
        <f>ROUND(E256+E257,2)</f>
        <v>277120</v>
      </c>
      <c r="F265" s="104">
        <f t="shared" si="58"/>
        <v>1.32911270983213</v>
      </c>
      <c r="G265" s="104">
        <f t="shared" si="59"/>
        <v>0.933051406715061</v>
      </c>
      <c r="H265" s="137"/>
      <c r="I265" s="103" t="s">
        <v>156</v>
      </c>
      <c r="J265" s="63">
        <f t="shared" ref="J265:L265" si="62">ROUND(J256+J257,2)</f>
        <v>208500</v>
      </c>
      <c r="K265" s="63">
        <f t="shared" si="62"/>
        <v>297004</v>
      </c>
      <c r="L265" s="63">
        <f t="shared" si="62"/>
        <v>276120</v>
      </c>
      <c r="M265" s="65">
        <f>IFERROR(L265/J265,"")</f>
        <v>1.32431654676259</v>
      </c>
      <c r="N265" s="65">
        <f>IFERROR(L265/K265,"")</f>
        <v>0.929684448694294</v>
      </c>
    </row>
  </sheetData>
  <sheetProtection password="861E" sheet="1"/>
  <mergeCells count="11">
    <mergeCell ref="B2:N2"/>
    <mergeCell ref="A4:G4"/>
    <mergeCell ref="H4:N4"/>
    <mergeCell ref="A5:B5"/>
    <mergeCell ref="E5:G5"/>
    <mergeCell ref="H5:I5"/>
    <mergeCell ref="L5:N5"/>
    <mergeCell ref="C5:C6"/>
    <mergeCell ref="D5:D6"/>
    <mergeCell ref="J5:J6"/>
    <mergeCell ref="K5:K6"/>
  </mergeCells>
  <dataValidations count="7">
    <dataValidation type="decimal" operator="between" allowBlank="1" showInputMessage="1" showErrorMessage="1" sqref="J172:L172">
      <formula1>-999</formula1>
      <formula2>999999999999</formula2>
    </dataValidation>
    <dataValidation allowBlank="1" errorTitle="数据校验" error="与表十一中（支出总计）合计不一致，请检查并修改" promptTitle="数据验证" prompt="需与表十一中（支出总计）合计一致" sqref="L256" errorStyle="warning"/>
    <dataValidation type="decimal" operator="equal" showInputMessage="1" showErrorMessage="1" errorTitle="数据检验" error="与表三110090102（从政府性基金预算调入）数值不一致，请检查并修改" promptTitle="数据验证" prompt="需与表三110090102（从政府性基金预算调入）数值一致" sqref="J260 K260 L260" errorStyle="warning">
      <formula1>一般公共预算支出表!C85</formula1>
    </dataValidation>
    <dataValidation type="decimal" operator="equal" allowBlank="1" showInputMessage="1" showErrorMessage="1" errorTitle="数据校验" error="收支总计不平衡，请查看并修改正确数值" promptTitle="数据验证" prompt="收入总计与支出总计需保持收支平衡" sqref="C265:E265" errorStyle="warning">
      <formula1>J265</formula1>
    </dataValidation>
    <dataValidation type="decimal" operator="equal" allowBlank="1" showInputMessage="1" showErrorMessage="1" errorTitle="数据校验" error="收支总计不平衡，请查看并修改正确数值" promptTitle="数据验证" prompt="收入总计与支出总计需保持一致，收支平衡" sqref="J265:L265" errorStyle="warning">
      <formula1>C265</formula1>
    </dataValidation>
    <dataValidation type="decimal" operator="between" allowBlank="1" showInputMessage="1" showErrorMessage="1" sqref="J30:L32 J84:L86 J88:L92 J76:L78 J49:L63 J22:L23 J34:L35 J94:L95 J122:L123 J170:L171 J258:L259 J38:L41 J250:L255 J237:L248 J26:L28 J80:L82 J179:L181 J167:L168 J175:L176 J220:L234 J204:L218 J193:L202 J112:L115 J136:L139 J43:L46 J107:L110 J131:L134 J65:L68 J117:L120 J125:L128 J183:L191 J157:L165 J150:L155 J10:L14 J70:L74 J141:L148 J97:L104 J16:L20 C8:E12 C14:E19 C21:E27 C29:E34 C36:E37 C52:E53 C39:E46 C48:E50 C258:E264">
      <formula1>-999999999999</formula1>
      <formula2>999999999999</formula2>
    </dataValidation>
    <dataValidation type="decimal" operator="between" allowBlank="1" showErrorMessage="1" sqref="J261:L263">
      <formula1>-999999999999</formula1>
      <formula2>999999999999</formula2>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pane xSplit="28410" topLeftCell="N1" activePane="topLeft"/>
      <selection activeCell="I24" sqref="I24"/>
      <selection pane="topRight"/>
    </sheetView>
  </sheetViews>
  <sheetFormatPr defaultColWidth="9" defaultRowHeight="13.5" customHeight="1"/>
  <cols>
    <col min="1" max="1" width="8.125" style="95" customWidth="1"/>
    <col min="2" max="2" width="58.875" style="95" customWidth="1"/>
    <col min="3" max="7" width="10.625" style="95" customWidth="1"/>
    <col min="8" max="8" width="6.625" style="95" customWidth="1"/>
    <col min="9" max="9" width="63.25" style="95" customWidth="1"/>
    <col min="10" max="14" width="10.625" style="95" customWidth="1"/>
    <col min="15" max="16384" width="9" style="50"/>
  </cols>
  <sheetData>
    <row r="1" s="95" customFormat="1" ht="14.25" customHeight="1" spans="1:14">
      <c r="A1" s="97"/>
      <c r="B1" s="98"/>
      <c r="C1" s="99"/>
      <c r="D1" s="99"/>
      <c r="E1" s="99"/>
      <c r="F1" s="99"/>
      <c r="G1" s="99"/>
      <c r="H1" s="99"/>
      <c r="I1" s="97"/>
      <c r="J1" s="97"/>
      <c r="K1" s="97"/>
      <c r="L1" s="97"/>
      <c r="M1" s="97"/>
      <c r="N1" s="97"/>
    </row>
    <row r="2" s="96" customFormat="1" ht="22.5" customHeight="1" spans="1:14">
      <c r="A2" s="100"/>
      <c r="B2" s="101" t="s">
        <v>1547</v>
      </c>
      <c r="C2" s="101"/>
      <c r="D2" s="101"/>
      <c r="E2" s="101"/>
      <c r="F2" s="101"/>
      <c r="G2" s="101"/>
      <c r="H2" s="101"/>
      <c r="I2" s="101"/>
      <c r="J2" s="101"/>
      <c r="K2" s="101"/>
      <c r="L2" s="101"/>
      <c r="M2" s="101"/>
      <c r="N2" s="101"/>
    </row>
    <row r="3" s="96" customFormat="1" ht="22.5" customHeight="1" spans="1:14">
      <c r="A3" s="100"/>
      <c r="B3" s="101"/>
      <c r="C3" s="101"/>
      <c r="D3" s="101"/>
      <c r="E3" s="101"/>
      <c r="F3" s="101"/>
      <c r="G3" s="101"/>
      <c r="H3" s="101"/>
      <c r="I3" s="101"/>
      <c r="J3" s="101"/>
      <c r="K3" s="101"/>
      <c r="L3" s="108" t="s">
        <v>2</v>
      </c>
      <c r="M3" s="101"/>
      <c r="N3" s="101"/>
    </row>
    <row r="4" s="50" customFormat="1" ht="18" customHeight="1" spans="1:14">
      <c r="A4" s="102"/>
      <c r="B4" s="103" t="s">
        <v>46</v>
      </c>
      <c r="C4" s="63">
        <f>C5+C6+C7+C8+C10+C11</f>
        <v>46000</v>
      </c>
      <c r="D4" s="63">
        <f>D5+D6+D7+D8+D10+D11</f>
        <v>161524</v>
      </c>
      <c r="E4" s="63">
        <f>E5+E6+E7+E8+E10+E11</f>
        <v>124120</v>
      </c>
      <c r="F4" s="104">
        <f t="shared" ref="F4:F12" si="0">IFERROR(E4/C4,"")</f>
        <v>2.69826086956522</v>
      </c>
      <c r="G4" s="104">
        <f t="shared" ref="G4:G12" si="1">IFERROR(E4/D4,"")</f>
        <v>0.768430697605309</v>
      </c>
      <c r="H4" s="102"/>
      <c r="I4" s="103" t="s">
        <v>47</v>
      </c>
      <c r="J4" s="63">
        <f t="shared" ref="J4:L4" si="2">SUM(J5:J10)</f>
        <v>27938</v>
      </c>
      <c r="K4" s="109">
        <f t="shared" si="2"/>
        <v>62693</v>
      </c>
      <c r="L4" s="110">
        <f t="shared" si="2"/>
        <v>105011</v>
      </c>
      <c r="M4" s="111">
        <f t="shared" ref="M4:M10" si="3">IFERROR(L4/J4,"")</f>
        <v>3.75871572768273</v>
      </c>
      <c r="N4" s="65">
        <f t="shared" ref="N4:N10" si="4">IFERROR(L4/K4,"")</f>
        <v>1.67500358891742</v>
      </c>
    </row>
    <row r="5" s="50" customFormat="1" ht="18" customHeight="1" spans="1:14">
      <c r="A5" s="105">
        <v>11004</v>
      </c>
      <c r="B5" s="106" t="s">
        <v>1528</v>
      </c>
      <c r="C5" s="61">
        <v>6000</v>
      </c>
      <c r="D5" s="61">
        <v>3218</v>
      </c>
      <c r="E5" s="61">
        <v>3800</v>
      </c>
      <c r="F5" s="104">
        <f t="shared" si="0"/>
        <v>0.633333333333333</v>
      </c>
      <c r="G5" s="104">
        <f t="shared" si="1"/>
        <v>1.18085767557489</v>
      </c>
      <c r="H5" s="102">
        <v>23004</v>
      </c>
      <c r="I5" s="106" t="s">
        <v>1529</v>
      </c>
      <c r="J5" s="61"/>
      <c r="K5" s="61"/>
      <c r="L5" s="112"/>
      <c r="M5" s="65" t="str">
        <f t="shared" si="3"/>
        <v/>
      </c>
      <c r="N5" s="65" t="str">
        <f t="shared" si="4"/>
        <v/>
      </c>
    </row>
    <row r="6" s="50" customFormat="1" ht="18" customHeight="1" spans="1:14">
      <c r="A6" s="105">
        <v>11006</v>
      </c>
      <c r="B6" s="106" t="s">
        <v>1530</v>
      </c>
      <c r="C6" s="61"/>
      <c r="D6" s="61"/>
      <c r="E6" s="61"/>
      <c r="F6" s="104" t="str">
        <f t="shared" si="0"/>
        <v/>
      </c>
      <c r="G6" s="104" t="str">
        <f t="shared" si="1"/>
        <v/>
      </c>
      <c r="H6" s="102">
        <v>23006</v>
      </c>
      <c r="I6" s="106" t="s">
        <v>1531</v>
      </c>
      <c r="J6" s="61"/>
      <c r="K6" s="61"/>
      <c r="L6" s="61"/>
      <c r="M6" s="65" t="str">
        <f t="shared" si="3"/>
        <v/>
      </c>
      <c r="N6" s="65" t="str">
        <f t="shared" si="4"/>
        <v/>
      </c>
    </row>
    <row r="7" s="50" customFormat="1" ht="18" customHeight="1" spans="1:14">
      <c r="A7" s="105">
        <v>11008</v>
      </c>
      <c r="B7" s="106" t="s">
        <v>125</v>
      </c>
      <c r="C7" s="61"/>
      <c r="D7" s="61">
        <v>23768</v>
      </c>
      <c r="E7" s="61">
        <v>24755</v>
      </c>
      <c r="F7" s="104" t="str">
        <f t="shared" si="0"/>
        <v/>
      </c>
      <c r="G7" s="104">
        <f t="shared" si="1"/>
        <v>1.04152642208011</v>
      </c>
      <c r="H7" s="102">
        <v>23008</v>
      </c>
      <c r="I7" s="106" t="s">
        <v>130</v>
      </c>
      <c r="J7" s="61"/>
      <c r="K7" s="61">
        <v>10000</v>
      </c>
      <c r="L7" s="61">
        <v>23098</v>
      </c>
      <c r="M7" s="65" t="str">
        <f t="shared" si="3"/>
        <v/>
      </c>
      <c r="N7" s="65">
        <f t="shared" si="4"/>
        <v>2.3098</v>
      </c>
    </row>
    <row r="8" s="50" customFormat="1" ht="18" customHeight="1" spans="1:14">
      <c r="A8" s="105">
        <v>11009</v>
      </c>
      <c r="B8" s="106" t="s">
        <v>126</v>
      </c>
      <c r="C8" s="61"/>
      <c r="D8" s="61"/>
      <c r="E8" s="61"/>
      <c r="F8" s="104" t="str">
        <f t="shared" si="0"/>
        <v/>
      </c>
      <c r="G8" s="104" t="str">
        <f t="shared" si="1"/>
        <v/>
      </c>
      <c r="H8" s="102">
        <v>23009</v>
      </c>
      <c r="I8" s="106" t="s">
        <v>1532</v>
      </c>
      <c r="J8" s="61"/>
      <c r="K8" s="61">
        <v>24755</v>
      </c>
      <c r="L8" s="61">
        <v>43585</v>
      </c>
      <c r="M8" s="65" t="str">
        <f t="shared" si="3"/>
        <v/>
      </c>
      <c r="N8" s="65">
        <f t="shared" si="4"/>
        <v>1.76065441324985</v>
      </c>
    </row>
    <row r="9" s="50" customFormat="1" ht="18" customHeight="1" spans="1:14">
      <c r="A9" s="105"/>
      <c r="B9" s="106" t="s">
        <v>1533</v>
      </c>
      <c r="C9" s="61"/>
      <c r="D9" s="61"/>
      <c r="E9" s="61"/>
      <c r="F9" s="104" t="str">
        <f t="shared" si="0"/>
        <v/>
      </c>
      <c r="G9" s="104" t="str">
        <f t="shared" si="1"/>
        <v/>
      </c>
      <c r="H9" s="102">
        <v>23104</v>
      </c>
      <c r="I9" s="107" t="s">
        <v>1534</v>
      </c>
      <c r="J9" s="61">
        <v>27938</v>
      </c>
      <c r="K9" s="61">
        <v>27938</v>
      </c>
      <c r="L9" s="61">
        <v>38328</v>
      </c>
      <c r="M9" s="65">
        <f t="shared" si="3"/>
        <v>1.37189491015821</v>
      </c>
      <c r="N9" s="65">
        <f t="shared" si="4"/>
        <v>1.37189491015821</v>
      </c>
    </row>
    <row r="10" s="50" customFormat="1" ht="18" customHeight="1" spans="1:14">
      <c r="A10" s="105">
        <v>10504</v>
      </c>
      <c r="B10" s="107" t="s">
        <v>1535</v>
      </c>
      <c r="C10" s="61"/>
      <c r="D10" s="61"/>
      <c r="E10" s="61"/>
      <c r="F10" s="104" t="str">
        <f t="shared" si="0"/>
        <v/>
      </c>
      <c r="G10" s="104" t="str">
        <f t="shared" si="1"/>
        <v/>
      </c>
      <c r="H10" s="102">
        <v>23011</v>
      </c>
      <c r="I10" s="107" t="s">
        <v>1536</v>
      </c>
      <c r="J10" s="61"/>
      <c r="K10" s="61"/>
      <c r="L10" s="61"/>
      <c r="M10" s="65" t="str">
        <f t="shared" si="3"/>
        <v/>
      </c>
      <c r="N10" s="65" t="str">
        <f t="shared" si="4"/>
        <v/>
      </c>
    </row>
    <row r="11" s="50" customFormat="1" ht="18" customHeight="1" spans="1:14">
      <c r="A11" s="105">
        <v>11011</v>
      </c>
      <c r="B11" s="107" t="s">
        <v>1537</v>
      </c>
      <c r="C11" s="61">
        <v>40000</v>
      </c>
      <c r="D11" s="61">
        <v>134538</v>
      </c>
      <c r="E11" s="61">
        <v>95565</v>
      </c>
      <c r="F11" s="104">
        <f t="shared" si="0"/>
        <v>2.389125</v>
      </c>
      <c r="G11" s="104">
        <f t="shared" si="1"/>
        <v>0.710319760959729</v>
      </c>
      <c r="H11" s="106"/>
      <c r="I11" s="107"/>
      <c r="J11" s="60"/>
      <c r="K11" s="60"/>
      <c r="L11" s="60"/>
      <c r="M11" s="65"/>
      <c r="N11" s="65"/>
    </row>
  </sheetData>
  <mergeCells count="1">
    <mergeCell ref="B2:N2"/>
  </mergeCells>
  <dataValidations count="3">
    <dataValidation type="decimal" operator="equal" showInputMessage="1" showErrorMessage="1" errorTitle="数据检验" error="与表三110090102（从政府性基金预算调入）数值不一致，请检查并修改" promptTitle="数据验证" prompt="需与表三110090102（从政府性基金预算调入）数值一致" sqref="J7 K7 L7" errorStyle="warning">
      <formula1>一般公共预算支出表!#REF!</formula1>
    </dataValidation>
    <dataValidation type="decimal" operator="between" allowBlank="1" showErrorMessage="1" sqref="J8:L10">
      <formula1>-999999999999</formula1>
      <formula2>999999999999</formula2>
    </dataValidation>
    <dataValidation type="decimal" operator="between" allowBlank="1" showInputMessage="1" showErrorMessage="1" sqref="J5:L6 C5:E11">
      <formula1>-999999999999</formula1>
      <formula2>999999999999</formula2>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20" workbookViewId="0">
      <selection activeCell="H44" sqref="H44"/>
    </sheetView>
  </sheetViews>
  <sheetFormatPr defaultColWidth="7.75" defaultRowHeight="13.5" customHeight="1"/>
  <cols>
    <col min="1" max="1" width="9.875" style="67" customWidth="1"/>
    <col min="2" max="2" width="41.125" style="67" customWidth="1"/>
    <col min="3" max="9" width="12.625" style="67" customWidth="1"/>
  </cols>
  <sheetData>
    <row r="1" ht="14.25" customHeight="1" spans="1:9">
      <c r="A1" s="68" t="s">
        <v>1548</v>
      </c>
      <c r="B1" s="69"/>
      <c r="C1" s="69"/>
      <c r="D1" s="69"/>
      <c r="E1" s="69"/>
      <c r="F1" s="69"/>
      <c r="G1" s="69"/>
      <c r="H1" s="69"/>
      <c r="I1" s="69"/>
    </row>
    <row r="2" s="66" customFormat="1" ht="35.25" customHeight="1" spans="1:9">
      <c r="A2" s="80" t="s">
        <v>1549</v>
      </c>
      <c r="B2" s="80"/>
      <c r="C2" s="80"/>
      <c r="D2" s="80"/>
      <c r="E2" s="80"/>
      <c r="F2" s="80"/>
      <c r="G2" s="80"/>
      <c r="H2" s="80"/>
      <c r="I2" s="80"/>
    </row>
    <row r="3" ht="21" customHeight="1" spans="1:9">
      <c r="A3" s="56" t="s">
        <v>2</v>
      </c>
      <c r="B3" s="56"/>
      <c r="C3" s="56"/>
      <c r="D3" s="56"/>
      <c r="E3" s="56"/>
      <c r="F3" s="56"/>
      <c r="G3" s="56"/>
      <c r="H3" s="56"/>
      <c r="I3" s="56"/>
    </row>
    <row r="4" ht="33" customHeight="1" spans="1:9">
      <c r="A4" s="57" t="s">
        <v>1550</v>
      </c>
      <c r="B4" s="57" t="s">
        <v>1551</v>
      </c>
      <c r="C4" s="57" t="s">
        <v>1552</v>
      </c>
      <c r="D4" s="58"/>
      <c r="E4" s="58"/>
      <c r="F4" s="57" t="s">
        <v>1553</v>
      </c>
      <c r="G4" s="58"/>
      <c r="H4" s="58"/>
      <c r="I4" s="57" t="s">
        <v>1554</v>
      </c>
    </row>
    <row r="5" ht="33" customHeight="1" spans="1:9">
      <c r="A5" s="58"/>
      <c r="B5" s="58"/>
      <c r="C5" s="57" t="s">
        <v>1555</v>
      </c>
      <c r="D5" s="57" t="s">
        <v>1556</v>
      </c>
      <c r="E5" s="57" t="s">
        <v>1557</v>
      </c>
      <c r="F5" s="57" t="s">
        <v>1555</v>
      </c>
      <c r="G5" s="57" t="s">
        <v>1556</v>
      </c>
      <c r="H5" s="57" t="s">
        <v>1557</v>
      </c>
      <c r="I5" s="58"/>
    </row>
    <row r="6" s="79" customFormat="1" ht="20.25" customHeight="1" spans="1:9">
      <c r="A6" s="58"/>
      <c r="B6" s="71" t="s">
        <v>1558</v>
      </c>
      <c r="C6" s="81" t="s">
        <v>1559</v>
      </c>
      <c r="D6" s="81" t="s">
        <v>1560</v>
      </c>
      <c r="E6" s="81" t="s">
        <v>1561</v>
      </c>
      <c r="F6" s="81" t="s">
        <v>1562</v>
      </c>
      <c r="G6" s="81" t="s">
        <v>1563</v>
      </c>
      <c r="H6" s="81" t="s">
        <v>1564</v>
      </c>
      <c r="I6" s="93" t="s">
        <v>1565</v>
      </c>
    </row>
    <row r="7" s="79" customFormat="1" ht="20.25" hidden="1" customHeight="1" spans="1:9">
      <c r="A7" s="58" t="s">
        <v>12</v>
      </c>
      <c r="B7" s="71"/>
      <c r="C7" s="81"/>
      <c r="D7" s="81"/>
      <c r="E7" s="81"/>
      <c r="F7" s="81"/>
      <c r="G7" s="81"/>
      <c r="H7" s="81"/>
      <c r="I7" s="93"/>
    </row>
    <row r="8" ht="20.25" customHeight="1" spans="1:9">
      <c r="A8" s="72">
        <v>1030601</v>
      </c>
      <c r="B8" s="82" t="s">
        <v>1566</v>
      </c>
      <c r="C8" s="83" t="str">
        <f t="shared" ref="C8:H8" si="0">IF(SUM(C9:C21)=0,"",SUM(C9:C21))</f>
        <v/>
      </c>
      <c r="D8" s="83" t="str">
        <f t="shared" si="0"/>
        <v/>
      </c>
      <c r="E8" s="83" t="str">
        <f t="shared" si="0"/>
        <v/>
      </c>
      <c r="F8" s="83" t="str">
        <f t="shared" si="0"/>
        <v/>
      </c>
      <c r="G8" s="83" t="str">
        <f t="shared" si="0"/>
        <v/>
      </c>
      <c r="H8" s="83" t="str">
        <f t="shared" si="0"/>
        <v/>
      </c>
      <c r="I8" s="94" t="str">
        <f t="shared" ref="I8:I41" si="1">IFERROR(F8/C8,"")</f>
        <v/>
      </c>
    </row>
    <row r="9" ht="20.25" customHeight="1" spans="1:9">
      <c r="A9" s="72">
        <v>103060105</v>
      </c>
      <c r="B9" s="84" t="s">
        <v>1567</v>
      </c>
      <c r="C9" s="83" t="str">
        <f t="shared" ref="C9:C36" si="2">IF(SUM(D9:E9)=0,"",SUM(D9:E9))</f>
        <v/>
      </c>
      <c r="D9" s="85"/>
      <c r="E9" s="85"/>
      <c r="F9" s="83" t="str">
        <f t="shared" ref="F9:F36" si="3">IF(SUM(G9:H9)=0,"",SUM(G9:H9))</f>
        <v/>
      </c>
      <c r="G9" s="85"/>
      <c r="H9" s="85"/>
      <c r="I9" s="94" t="str">
        <f t="shared" si="1"/>
        <v/>
      </c>
    </row>
    <row r="10" ht="20.25" customHeight="1" spans="1:9">
      <c r="A10" s="72">
        <v>103060113</v>
      </c>
      <c r="B10" s="84" t="s">
        <v>1568</v>
      </c>
      <c r="C10" s="83" t="str">
        <f t="shared" si="2"/>
        <v/>
      </c>
      <c r="D10" s="85"/>
      <c r="E10" s="85"/>
      <c r="F10" s="83" t="str">
        <f t="shared" si="3"/>
        <v/>
      </c>
      <c r="G10" s="85"/>
      <c r="H10" s="85"/>
      <c r="I10" s="94" t="str">
        <f t="shared" si="1"/>
        <v/>
      </c>
    </row>
    <row r="11" ht="20.25" customHeight="1" spans="1:9">
      <c r="A11" s="72">
        <v>103060116</v>
      </c>
      <c r="B11" s="84" t="s">
        <v>1569</v>
      </c>
      <c r="C11" s="83" t="str">
        <f t="shared" si="2"/>
        <v/>
      </c>
      <c r="D11" s="85"/>
      <c r="E11" s="85"/>
      <c r="F11" s="83" t="str">
        <f t="shared" si="3"/>
        <v/>
      </c>
      <c r="G11" s="85"/>
      <c r="H11" s="85"/>
      <c r="I11" s="94" t="str">
        <f t="shared" si="1"/>
        <v/>
      </c>
    </row>
    <row r="12" ht="20.25" customHeight="1" spans="1:9">
      <c r="A12" s="72">
        <v>103060117</v>
      </c>
      <c r="B12" s="84" t="s">
        <v>1570</v>
      </c>
      <c r="C12" s="83" t="str">
        <f t="shared" si="2"/>
        <v/>
      </c>
      <c r="D12" s="85"/>
      <c r="E12" s="85"/>
      <c r="F12" s="83" t="str">
        <f t="shared" si="3"/>
        <v/>
      </c>
      <c r="G12" s="85"/>
      <c r="H12" s="85"/>
      <c r="I12" s="94" t="str">
        <f t="shared" si="1"/>
        <v/>
      </c>
    </row>
    <row r="13" ht="20.25" customHeight="1" spans="1:9">
      <c r="A13" s="72">
        <v>103060118</v>
      </c>
      <c r="B13" s="84" t="s">
        <v>1571</v>
      </c>
      <c r="C13" s="83" t="str">
        <f t="shared" si="2"/>
        <v/>
      </c>
      <c r="D13" s="85"/>
      <c r="E13" s="85"/>
      <c r="F13" s="83" t="str">
        <f t="shared" si="3"/>
        <v/>
      </c>
      <c r="G13" s="85"/>
      <c r="H13" s="85"/>
      <c r="I13" s="94" t="str">
        <f t="shared" si="1"/>
        <v/>
      </c>
    </row>
    <row r="14" ht="20.25" customHeight="1" spans="1:9">
      <c r="A14" s="72">
        <v>103060119</v>
      </c>
      <c r="B14" s="84" t="s">
        <v>1572</v>
      </c>
      <c r="C14" s="83" t="str">
        <f t="shared" si="2"/>
        <v/>
      </c>
      <c r="D14" s="85"/>
      <c r="E14" s="85"/>
      <c r="F14" s="83" t="str">
        <f t="shared" si="3"/>
        <v/>
      </c>
      <c r="G14" s="85"/>
      <c r="H14" s="85"/>
      <c r="I14" s="94" t="str">
        <f t="shared" si="1"/>
        <v/>
      </c>
    </row>
    <row r="15" ht="20.25" customHeight="1" spans="1:9">
      <c r="A15" s="72">
        <v>103060120</v>
      </c>
      <c r="B15" s="84" t="s">
        <v>1573</v>
      </c>
      <c r="C15" s="83" t="str">
        <f t="shared" si="2"/>
        <v/>
      </c>
      <c r="D15" s="85"/>
      <c r="E15" s="85"/>
      <c r="F15" s="83" t="str">
        <f t="shared" si="3"/>
        <v/>
      </c>
      <c r="G15" s="85"/>
      <c r="H15" s="85"/>
      <c r="I15" s="94" t="str">
        <f t="shared" si="1"/>
        <v/>
      </c>
    </row>
    <row r="16" ht="20.25" customHeight="1" spans="1:9">
      <c r="A16" s="72">
        <v>103060125</v>
      </c>
      <c r="B16" s="84" t="s">
        <v>1574</v>
      </c>
      <c r="C16" s="83" t="str">
        <f t="shared" si="2"/>
        <v/>
      </c>
      <c r="D16" s="85"/>
      <c r="E16" s="85"/>
      <c r="F16" s="83" t="str">
        <f t="shared" si="3"/>
        <v/>
      </c>
      <c r="G16" s="85"/>
      <c r="H16" s="85"/>
      <c r="I16" s="94" t="str">
        <f t="shared" si="1"/>
        <v/>
      </c>
    </row>
    <row r="17" ht="20.25" customHeight="1" spans="1:9">
      <c r="A17" s="72">
        <v>103060131</v>
      </c>
      <c r="B17" s="84" t="s">
        <v>1575</v>
      </c>
      <c r="C17" s="83" t="str">
        <f t="shared" si="2"/>
        <v/>
      </c>
      <c r="D17" s="85"/>
      <c r="E17" s="85"/>
      <c r="F17" s="83" t="str">
        <f t="shared" si="3"/>
        <v/>
      </c>
      <c r="G17" s="85"/>
      <c r="H17" s="85"/>
      <c r="I17" s="94" t="str">
        <f t="shared" si="1"/>
        <v/>
      </c>
    </row>
    <row r="18" ht="20.25" customHeight="1" spans="1:9">
      <c r="A18" s="72">
        <v>103060132</v>
      </c>
      <c r="B18" s="84" t="s">
        <v>1576</v>
      </c>
      <c r="C18" s="83" t="str">
        <f t="shared" si="2"/>
        <v/>
      </c>
      <c r="D18" s="85"/>
      <c r="E18" s="85"/>
      <c r="F18" s="83" t="str">
        <f t="shared" si="3"/>
        <v/>
      </c>
      <c r="G18" s="85"/>
      <c r="H18" s="85"/>
      <c r="I18" s="94" t="str">
        <f t="shared" si="1"/>
        <v/>
      </c>
    </row>
    <row r="19" ht="20.25" customHeight="1" spans="1:9">
      <c r="A19" s="72">
        <v>103060133</v>
      </c>
      <c r="B19" s="84" t="s">
        <v>1577</v>
      </c>
      <c r="C19" s="83" t="str">
        <f t="shared" si="2"/>
        <v/>
      </c>
      <c r="D19" s="85"/>
      <c r="E19" s="85"/>
      <c r="F19" s="83" t="str">
        <f t="shared" si="3"/>
        <v/>
      </c>
      <c r="G19" s="85"/>
      <c r="H19" s="85"/>
      <c r="I19" s="94" t="str">
        <f t="shared" si="1"/>
        <v/>
      </c>
    </row>
    <row r="20" ht="20.25" customHeight="1" spans="1:9">
      <c r="A20" s="72">
        <v>103060134</v>
      </c>
      <c r="B20" s="84" t="s">
        <v>1578</v>
      </c>
      <c r="C20" s="83" t="str">
        <f t="shared" si="2"/>
        <v/>
      </c>
      <c r="D20" s="85"/>
      <c r="E20" s="85"/>
      <c r="F20" s="83" t="str">
        <f t="shared" si="3"/>
        <v/>
      </c>
      <c r="G20" s="85"/>
      <c r="H20" s="85"/>
      <c r="I20" s="94" t="str">
        <f t="shared" si="1"/>
        <v/>
      </c>
    </row>
    <row r="21" ht="20.25" customHeight="1" spans="1:9">
      <c r="A21" s="72">
        <v>103060198</v>
      </c>
      <c r="B21" s="84" t="s">
        <v>1579</v>
      </c>
      <c r="C21" s="83" t="str">
        <f t="shared" si="2"/>
        <v/>
      </c>
      <c r="D21" s="85"/>
      <c r="E21" s="85"/>
      <c r="F21" s="83" t="str">
        <f t="shared" si="3"/>
        <v/>
      </c>
      <c r="G21" s="85"/>
      <c r="H21" s="85"/>
      <c r="I21" s="94" t="str">
        <f t="shared" si="1"/>
        <v/>
      </c>
    </row>
    <row r="22" ht="20.25" customHeight="1" spans="1:9">
      <c r="A22" s="72">
        <v>1030602</v>
      </c>
      <c r="B22" s="82" t="s">
        <v>1580</v>
      </c>
      <c r="C22" s="83" t="str">
        <f t="shared" si="2"/>
        <v/>
      </c>
      <c r="D22" s="83" t="str">
        <f>IF(SUM(D23:D26)=0,"",SUM(D23:D26))</f>
        <v/>
      </c>
      <c r="E22" s="83" t="str">
        <f>IF(SUM(E23:E26)=0,"",SUM(E23:E26))</f>
        <v/>
      </c>
      <c r="F22" s="83" t="str">
        <f t="shared" si="3"/>
        <v/>
      </c>
      <c r="G22" s="83" t="str">
        <f>IF(SUM(G23:G26)=0,"",SUM(G23:G26))</f>
        <v/>
      </c>
      <c r="H22" s="83" t="str">
        <f>IF(SUM(H23:H26)=0,"",SUM(H23:H26))</f>
        <v/>
      </c>
      <c r="I22" s="94" t="str">
        <f t="shared" si="1"/>
        <v/>
      </c>
    </row>
    <row r="23" ht="20.25" customHeight="1" spans="1:9">
      <c r="A23" s="72">
        <v>103060202</v>
      </c>
      <c r="B23" s="84" t="s">
        <v>1581</v>
      </c>
      <c r="C23" s="83" t="str">
        <f t="shared" si="2"/>
        <v/>
      </c>
      <c r="D23" s="85"/>
      <c r="E23" s="85"/>
      <c r="F23" s="83" t="str">
        <f t="shared" si="3"/>
        <v/>
      </c>
      <c r="G23" s="85"/>
      <c r="H23" s="85"/>
      <c r="I23" s="94" t="str">
        <f t="shared" si="1"/>
        <v/>
      </c>
    </row>
    <row r="24" ht="20.25" customHeight="1" spans="1:9">
      <c r="A24" s="72">
        <v>103060203</v>
      </c>
      <c r="B24" s="84" t="s">
        <v>1582</v>
      </c>
      <c r="C24" s="83" t="str">
        <f t="shared" si="2"/>
        <v/>
      </c>
      <c r="D24" s="85"/>
      <c r="E24" s="85"/>
      <c r="F24" s="83" t="str">
        <f t="shared" si="3"/>
        <v/>
      </c>
      <c r="G24" s="85"/>
      <c r="H24" s="85"/>
      <c r="I24" s="94" t="str">
        <f t="shared" si="1"/>
        <v/>
      </c>
    </row>
    <row r="25" ht="20.25" customHeight="1" spans="1:9">
      <c r="A25" s="72">
        <v>103060204</v>
      </c>
      <c r="B25" s="84" t="s">
        <v>1583</v>
      </c>
      <c r="C25" s="83" t="str">
        <f t="shared" si="2"/>
        <v/>
      </c>
      <c r="D25" s="85"/>
      <c r="E25" s="85"/>
      <c r="F25" s="83" t="str">
        <f t="shared" si="3"/>
        <v/>
      </c>
      <c r="G25" s="85"/>
      <c r="H25" s="85"/>
      <c r="I25" s="94" t="str">
        <f t="shared" si="1"/>
        <v/>
      </c>
    </row>
    <row r="26" ht="20.25" customHeight="1" spans="1:9">
      <c r="A26" s="72">
        <v>103060298</v>
      </c>
      <c r="B26" s="84" t="s">
        <v>1584</v>
      </c>
      <c r="C26" s="83" t="str">
        <f t="shared" si="2"/>
        <v/>
      </c>
      <c r="D26" s="85"/>
      <c r="E26" s="85"/>
      <c r="F26" s="83" t="str">
        <f t="shared" si="3"/>
        <v/>
      </c>
      <c r="G26" s="85"/>
      <c r="H26" s="85"/>
      <c r="I26" s="94" t="str">
        <f t="shared" si="1"/>
        <v/>
      </c>
    </row>
    <row r="27" ht="20.25" customHeight="1" spans="1:9">
      <c r="A27" s="72">
        <v>1030603</v>
      </c>
      <c r="B27" s="82" t="s">
        <v>1585</v>
      </c>
      <c r="C27" s="83" t="str">
        <f t="shared" si="2"/>
        <v/>
      </c>
      <c r="D27" s="83" t="str">
        <f>IF(SUM(D28:D31)=0,"",SUM(D28:D31))</f>
        <v/>
      </c>
      <c r="E27" s="83" t="str">
        <f>IF(SUM(E28:E31)=0,"",SUM(E28:E31))</f>
        <v/>
      </c>
      <c r="F27" s="83" t="str">
        <f t="shared" si="3"/>
        <v/>
      </c>
      <c r="G27" s="83" t="str">
        <f>IF(SUM(G28:G31)=0,"",SUM(G28:G31))</f>
        <v/>
      </c>
      <c r="H27" s="83" t="str">
        <f>IF(SUM(H28:H31)=0,"",SUM(H28:H31))</f>
        <v/>
      </c>
      <c r="I27" s="94" t="str">
        <f t="shared" si="1"/>
        <v/>
      </c>
    </row>
    <row r="28" ht="20.25" customHeight="1" spans="1:9">
      <c r="A28" s="72">
        <v>103060304</v>
      </c>
      <c r="B28" s="84" t="s">
        <v>1586</v>
      </c>
      <c r="C28" s="83" t="str">
        <f t="shared" si="2"/>
        <v/>
      </c>
      <c r="D28" s="85"/>
      <c r="E28" s="85"/>
      <c r="F28" s="83" t="str">
        <f t="shared" si="3"/>
        <v/>
      </c>
      <c r="G28" s="85"/>
      <c r="H28" s="85"/>
      <c r="I28" s="94" t="str">
        <f t="shared" si="1"/>
        <v/>
      </c>
    </row>
    <row r="29" ht="20.25" customHeight="1" spans="1:9">
      <c r="A29" s="72">
        <v>103060305</v>
      </c>
      <c r="B29" s="84" t="s">
        <v>1587</v>
      </c>
      <c r="C29" s="83" t="str">
        <f t="shared" si="2"/>
        <v/>
      </c>
      <c r="D29" s="85"/>
      <c r="E29" s="85"/>
      <c r="F29" s="83" t="str">
        <f t="shared" si="3"/>
        <v/>
      </c>
      <c r="G29" s="85"/>
      <c r="H29" s="85"/>
      <c r="I29" s="94" t="str">
        <f t="shared" si="1"/>
        <v/>
      </c>
    </row>
    <row r="30" ht="20.25" customHeight="1" spans="1:9">
      <c r="A30" s="72">
        <v>103060307</v>
      </c>
      <c r="B30" s="84" t="s">
        <v>1588</v>
      </c>
      <c r="C30" s="83" t="str">
        <f t="shared" si="2"/>
        <v/>
      </c>
      <c r="D30" s="85"/>
      <c r="E30" s="85"/>
      <c r="F30" s="83" t="str">
        <f t="shared" si="3"/>
        <v/>
      </c>
      <c r="G30" s="85"/>
      <c r="H30" s="85"/>
      <c r="I30" s="94" t="str">
        <f t="shared" si="1"/>
        <v/>
      </c>
    </row>
    <row r="31" ht="20.25" customHeight="1" spans="1:9">
      <c r="A31" s="72">
        <v>103060398</v>
      </c>
      <c r="B31" s="84" t="s">
        <v>1589</v>
      </c>
      <c r="C31" s="83" t="str">
        <f t="shared" si="2"/>
        <v/>
      </c>
      <c r="D31" s="85"/>
      <c r="E31" s="85"/>
      <c r="F31" s="83" t="str">
        <f t="shared" si="3"/>
        <v/>
      </c>
      <c r="G31" s="85"/>
      <c r="H31" s="85"/>
      <c r="I31" s="94" t="str">
        <f t="shared" si="1"/>
        <v/>
      </c>
    </row>
    <row r="32" ht="20.25" customHeight="1" spans="1:9">
      <c r="A32" s="72">
        <v>1030604</v>
      </c>
      <c r="B32" s="82" t="s">
        <v>1590</v>
      </c>
      <c r="C32" s="83" t="str">
        <f t="shared" si="2"/>
        <v/>
      </c>
      <c r="D32" s="83" t="str">
        <f>IF(SUM(D33:D35)=0,"",SUM(D33:D35))</f>
        <v/>
      </c>
      <c r="E32" s="83" t="str">
        <f>IF(SUM(E33:E35)=0,"",SUM(E33:E35))</f>
        <v/>
      </c>
      <c r="F32" s="83" t="str">
        <f t="shared" si="3"/>
        <v/>
      </c>
      <c r="G32" s="83" t="str">
        <f>IF(SUM(G33:G35)=0,"",SUM(G33:G35))</f>
        <v/>
      </c>
      <c r="H32" s="83" t="str">
        <f>IF(SUM(H33:H35)=0,"",SUM(H33:H35))</f>
        <v/>
      </c>
      <c r="I32" s="94" t="str">
        <f t="shared" si="1"/>
        <v/>
      </c>
    </row>
    <row r="33" ht="20.25" customHeight="1" spans="1:9">
      <c r="A33" s="72">
        <v>103060401</v>
      </c>
      <c r="B33" s="86" t="s">
        <v>1591</v>
      </c>
      <c r="C33" s="83" t="str">
        <f t="shared" si="2"/>
        <v/>
      </c>
      <c r="D33" s="85"/>
      <c r="E33" s="85"/>
      <c r="F33" s="83" t="str">
        <f t="shared" si="3"/>
        <v/>
      </c>
      <c r="G33" s="85"/>
      <c r="H33" s="85"/>
      <c r="I33" s="94" t="str">
        <f t="shared" si="1"/>
        <v/>
      </c>
    </row>
    <row r="34" ht="20.25" customHeight="1" spans="1:9">
      <c r="A34" s="72">
        <v>103060402</v>
      </c>
      <c r="B34" s="86" t="s">
        <v>1592</v>
      </c>
      <c r="C34" s="83" t="str">
        <f t="shared" si="2"/>
        <v/>
      </c>
      <c r="D34" s="85"/>
      <c r="E34" s="85"/>
      <c r="F34" s="83" t="str">
        <f t="shared" si="3"/>
        <v/>
      </c>
      <c r="G34" s="85"/>
      <c r="H34" s="85"/>
      <c r="I34" s="94" t="str">
        <f t="shared" si="1"/>
        <v/>
      </c>
    </row>
    <row r="35" ht="20.25" customHeight="1" spans="1:9">
      <c r="A35" s="72">
        <v>103060498</v>
      </c>
      <c r="B35" s="86" t="s">
        <v>1593</v>
      </c>
      <c r="C35" s="83" t="str">
        <f t="shared" si="2"/>
        <v/>
      </c>
      <c r="D35" s="85"/>
      <c r="E35" s="85"/>
      <c r="F35" s="83" t="str">
        <f t="shared" si="3"/>
        <v/>
      </c>
      <c r="G35" s="85"/>
      <c r="H35" s="85"/>
      <c r="I35" s="94" t="str">
        <f t="shared" si="1"/>
        <v/>
      </c>
    </row>
    <row r="36" ht="20.25" customHeight="1" spans="1:9">
      <c r="A36" s="72">
        <v>1030698</v>
      </c>
      <c r="B36" s="82" t="s">
        <v>1594</v>
      </c>
      <c r="C36" s="83">
        <f t="shared" si="2"/>
        <v>49500</v>
      </c>
      <c r="D36" s="85"/>
      <c r="E36" s="85">
        <v>49500</v>
      </c>
      <c r="F36" s="83">
        <f t="shared" si="3"/>
        <v>10000</v>
      </c>
      <c r="G36" s="85"/>
      <c r="H36" s="85">
        <v>10000</v>
      </c>
      <c r="I36" s="94">
        <f t="shared" si="1"/>
        <v>0.202020202020202</v>
      </c>
    </row>
    <row r="37" ht="21.75" customHeight="1" spans="1:9">
      <c r="A37" s="87" t="s">
        <v>39</v>
      </c>
      <c r="B37" s="88"/>
      <c r="C37" s="89">
        <f t="shared" ref="C37:H37" si="4">IF(C36="",0,C36)+IF(C32="",0,C32)+IF(C27="",0,C27)+IF(C22="",0,C22)+IF(C8="",0,C8)</f>
        <v>49500</v>
      </c>
      <c r="D37" s="89">
        <f t="shared" si="4"/>
        <v>0</v>
      </c>
      <c r="E37" s="89">
        <f t="shared" si="4"/>
        <v>49500</v>
      </c>
      <c r="F37" s="89">
        <f t="shared" si="4"/>
        <v>10000</v>
      </c>
      <c r="G37" s="89">
        <f t="shared" si="4"/>
        <v>0</v>
      </c>
      <c r="H37" s="89">
        <f t="shared" si="4"/>
        <v>10000</v>
      </c>
      <c r="I37" s="94">
        <f t="shared" si="1"/>
        <v>0.202020202020202</v>
      </c>
    </row>
    <row r="38" ht="21.75" customHeight="1" spans="1:9">
      <c r="A38" s="59" t="s">
        <v>1595</v>
      </c>
      <c r="B38" s="59" t="s">
        <v>1595</v>
      </c>
      <c r="C38" s="89">
        <f>IF(SUM(D38:E38)=0,"",SUM(D38:E38))</f>
        <v>11</v>
      </c>
      <c r="D38" s="90"/>
      <c r="E38" s="90">
        <v>11</v>
      </c>
      <c r="F38" s="89" t="str">
        <f>IF(SUM(G38:H38)=0,"",SUM(G38:H38))</f>
        <v/>
      </c>
      <c r="G38" s="90"/>
      <c r="H38" s="90"/>
      <c r="I38" s="94" t="str">
        <f t="shared" si="1"/>
        <v/>
      </c>
    </row>
    <row r="39" ht="21.75" customHeight="1" spans="1:9">
      <c r="A39" s="59" t="s">
        <v>1596</v>
      </c>
      <c r="B39" s="59"/>
      <c r="C39" s="89" t="str">
        <f>IF(SUM(D39:E39)=0,"",SUM(D39:E39))</f>
        <v/>
      </c>
      <c r="D39" s="90"/>
      <c r="E39" s="90"/>
      <c r="F39" s="89" t="str">
        <f>IF(SUM(G39:H39)=0,"",SUM(G39:H39))</f>
        <v/>
      </c>
      <c r="G39" s="90"/>
      <c r="H39" s="90"/>
      <c r="I39" s="94" t="str">
        <f t="shared" si="1"/>
        <v/>
      </c>
    </row>
    <row r="40" ht="21.75" customHeight="1" spans="1:9">
      <c r="A40" s="59" t="s">
        <v>1597</v>
      </c>
      <c r="B40" s="59"/>
      <c r="C40" s="89">
        <f>IF(SUM(D40:E40)=0,"",SUM(D40:E40))</f>
        <v>393</v>
      </c>
      <c r="D40" s="90"/>
      <c r="E40" s="90">
        <v>393</v>
      </c>
      <c r="F40" s="89" t="str">
        <f>IF(SUM(G40:H40)=0,"",SUM(G40:H40))</f>
        <v/>
      </c>
      <c r="G40" s="90"/>
      <c r="H40" s="90"/>
      <c r="I40" s="94" t="str">
        <f t="shared" si="1"/>
        <v/>
      </c>
    </row>
    <row r="41" ht="21.75" customHeight="1" spans="1:9">
      <c r="A41" s="91" t="s">
        <v>155</v>
      </c>
      <c r="B41" s="92"/>
      <c r="C41" s="89">
        <f t="shared" ref="C41:H41" si="5">SUM(C37:C40)</f>
        <v>49904</v>
      </c>
      <c r="D41" s="89">
        <f t="shared" si="5"/>
        <v>0</v>
      </c>
      <c r="E41" s="89">
        <f t="shared" si="5"/>
        <v>49904</v>
      </c>
      <c r="F41" s="89">
        <f t="shared" si="5"/>
        <v>10000</v>
      </c>
      <c r="G41" s="89">
        <f t="shared" si="5"/>
        <v>0</v>
      </c>
      <c r="H41" s="89">
        <f t="shared" si="5"/>
        <v>10000</v>
      </c>
      <c r="I41" s="94">
        <f t="shared" si="1"/>
        <v>0.200384738698301</v>
      </c>
    </row>
  </sheetData>
  <sheetProtection password="861E" sheet="1"/>
  <mergeCells count="12">
    <mergeCell ref="A2:I2"/>
    <mergeCell ref="A3:I3"/>
    <mergeCell ref="C4:E4"/>
    <mergeCell ref="F4:H4"/>
    <mergeCell ref="A37:B37"/>
    <mergeCell ref="A38:B38"/>
    <mergeCell ref="A39:B39"/>
    <mergeCell ref="A40:B40"/>
    <mergeCell ref="A41:B41"/>
    <mergeCell ref="A4:A5"/>
    <mergeCell ref="B4:B5"/>
    <mergeCell ref="I4:I5"/>
  </mergeCells>
  <dataValidations count="1">
    <dataValidation type="decimal" operator="between" allowBlank="1" showInputMessage="1" showErrorMessage="1" sqref="G33:H36 D38:E40 G38:H40 D23:E26 D9:E21 G23:H26 D28:E31 G28:H31 D33:E36 G9:H21">
      <formula1>-999999999999</formula1>
      <formula2>999999999999</formula2>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workbookViewId="0">
      <selection activeCell="E13" sqref="E13"/>
    </sheetView>
  </sheetViews>
  <sheetFormatPr defaultColWidth="7.75" defaultRowHeight="13.5" customHeight="1"/>
  <cols>
    <col min="1" max="1" width="33.75" style="67" customWidth="1"/>
    <col min="2" max="2" width="6.375" style="67" customWidth="1"/>
    <col min="3" max="3" width="12" style="67" customWidth="1"/>
    <col min="4" max="5" width="10.625" style="67" customWidth="1"/>
    <col min="6" max="6" width="11.875" style="67" customWidth="1"/>
    <col min="7" max="8" width="10.625" style="67" customWidth="1"/>
    <col min="9" max="9" width="33.75" style="67" customWidth="1"/>
    <col min="10" max="10" width="6.375" style="67" customWidth="1"/>
    <col min="11" max="11" width="12.375" style="67" customWidth="1"/>
    <col min="12" max="13" width="10.625" style="67" customWidth="1"/>
    <col min="14" max="14" width="12.25" style="67" customWidth="1"/>
    <col min="15" max="16" width="10.625" style="67" customWidth="1"/>
  </cols>
  <sheetData>
    <row r="1" ht="14.25" customHeight="1" spans="1:16">
      <c r="A1" s="68" t="s">
        <v>1598</v>
      </c>
      <c r="B1" s="69"/>
      <c r="C1" s="69"/>
      <c r="D1" s="69"/>
      <c r="E1" s="69"/>
      <c r="F1" s="69"/>
      <c r="G1" s="69"/>
      <c r="H1" s="69"/>
      <c r="I1" s="69"/>
      <c r="J1" s="69"/>
      <c r="K1" s="69"/>
      <c r="L1" s="69"/>
      <c r="M1" s="69"/>
      <c r="N1" s="69"/>
      <c r="O1" s="69"/>
      <c r="P1" s="69"/>
    </row>
    <row r="2" s="66" customFormat="1" ht="30" customHeight="1" spans="1:16">
      <c r="A2" s="55" t="s">
        <v>1599</v>
      </c>
      <c r="B2" s="55"/>
      <c r="C2" s="55"/>
      <c r="D2" s="55"/>
      <c r="E2" s="55"/>
      <c r="F2" s="55"/>
      <c r="G2" s="55"/>
      <c r="H2" s="55"/>
      <c r="I2" s="55"/>
      <c r="J2" s="55"/>
      <c r="K2" s="55"/>
      <c r="L2" s="55"/>
      <c r="M2" s="55"/>
      <c r="N2" s="55"/>
      <c r="O2" s="55"/>
      <c r="P2" s="55"/>
    </row>
    <row r="3" ht="21" customHeight="1" spans="1:16">
      <c r="A3" s="56" t="s">
        <v>2</v>
      </c>
      <c r="B3" s="56"/>
      <c r="C3" s="56"/>
      <c r="D3" s="56"/>
      <c r="E3" s="56"/>
      <c r="F3" s="56"/>
      <c r="G3" s="56"/>
      <c r="H3" s="56"/>
      <c r="I3" s="56"/>
      <c r="J3" s="56"/>
      <c r="K3" s="56"/>
      <c r="L3" s="56"/>
      <c r="M3" s="56"/>
      <c r="N3" s="56"/>
      <c r="O3" s="56"/>
      <c r="P3" s="56"/>
    </row>
    <row r="4" ht="20.25" customHeight="1" spans="1:16">
      <c r="A4" s="70" t="s">
        <v>1600</v>
      </c>
      <c r="B4" s="59"/>
      <c r="C4" s="59"/>
      <c r="D4" s="59"/>
      <c r="E4" s="59"/>
      <c r="F4" s="59"/>
      <c r="G4" s="59"/>
      <c r="H4" s="59"/>
      <c r="I4" s="70" t="s">
        <v>1601</v>
      </c>
      <c r="J4" s="59"/>
      <c r="K4" s="59"/>
      <c r="L4" s="59"/>
      <c r="M4" s="59"/>
      <c r="N4" s="59"/>
      <c r="O4" s="59"/>
      <c r="P4" s="59"/>
    </row>
    <row r="5" ht="20.25" customHeight="1" spans="1:16">
      <c r="A5" s="70" t="s">
        <v>1602</v>
      </c>
      <c r="B5" s="70" t="s">
        <v>1603</v>
      </c>
      <c r="C5" s="70" t="s">
        <v>1604</v>
      </c>
      <c r="D5" s="59"/>
      <c r="E5" s="59"/>
      <c r="F5" s="70" t="s">
        <v>6</v>
      </c>
      <c r="G5" s="59"/>
      <c r="H5" s="59"/>
      <c r="I5" s="70" t="s">
        <v>1602</v>
      </c>
      <c r="J5" s="70" t="s">
        <v>1603</v>
      </c>
      <c r="K5" s="70" t="s">
        <v>1604</v>
      </c>
      <c r="L5" s="59"/>
      <c r="M5" s="59"/>
      <c r="N5" s="70" t="s">
        <v>6</v>
      </c>
      <c r="O5" s="59"/>
      <c r="P5" s="59"/>
    </row>
    <row r="6" s="75" customFormat="1" ht="42" customHeight="1" spans="1:16">
      <c r="A6" s="76"/>
      <c r="B6" s="76"/>
      <c r="C6" s="77" t="s">
        <v>1144</v>
      </c>
      <c r="D6" s="77" t="s">
        <v>1556</v>
      </c>
      <c r="E6" s="77" t="s">
        <v>1557</v>
      </c>
      <c r="F6" s="77" t="s">
        <v>1144</v>
      </c>
      <c r="G6" s="77" t="s">
        <v>1556</v>
      </c>
      <c r="H6" s="77" t="s">
        <v>1557</v>
      </c>
      <c r="I6" s="76"/>
      <c r="J6" s="76"/>
      <c r="K6" s="77" t="s">
        <v>1144</v>
      </c>
      <c r="L6" s="77" t="s">
        <v>1556</v>
      </c>
      <c r="M6" s="77" t="s">
        <v>1557</v>
      </c>
      <c r="N6" s="77" t="s">
        <v>1144</v>
      </c>
      <c r="O6" s="77" t="s">
        <v>1556</v>
      </c>
      <c r="P6" s="77" t="s">
        <v>1557</v>
      </c>
    </row>
    <row r="7" ht="20.25" customHeight="1" spans="1:16">
      <c r="A7" s="70" t="s">
        <v>1558</v>
      </c>
      <c r="B7" s="59"/>
      <c r="C7" s="70" t="s">
        <v>1559</v>
      </c>
      <c r="D7" s="70" t="s">
        <v>1560</v>
      </c>
      <c r="E7" s="77" t="s">
        <v>1561</v>
      </c>
      <c r="F7" s="70" t="s">
        <v>1562</v>
      </c>
      <c r="G7" s="70" t="s">
        <v>1563</v>
      </c>
      <c r="H7" s="77" t="s">
        <v>1564</v>
      </c>
      <c r="I7" s="70" t="s">
        <v>1558</v>
      </c>
      <c r="J7" s="59"/>
      <c r="K7" s="70" t="s">
        <v>1559</v>
      </c>
      <c r="L7" s="70" t="s">
        <v>1560</v>
      </c>
      <c r="M7" s="77" t="s">
        <v>1561</v>
      </c>
      <c r="N7" s="70" t="s">
        <v>1562</v>
      </c>
      <c r="O7" s="70" t="s">
        <v>1563</v>
      </c>
      <c r="P7" s="70" t="s">
        <v>1564</v>
      </c>
    </row>
    <row r="8" ht="20.25" hidden="1" customHeight="1" spans="1:16">
      <c r="A8" s="70" t="s">
        <v>12</v>
      </c>
      <c r="B8" s="59"/>
      <c r="C8" s="70"/>
      <c r="D8" s="70"/>
      <c r="E8" s="77"/>
      <c r="F8" s="70"/>
      <c r="G8" s="70"/>
      <c r="H8" s="77"/>
      <c r="I8" s="70"/>
      <c r="J8" s="59"/>
      <c r="K8" s="70"/>
      <c r="L8" s="70"/>
      <c r="M8" s="77"/>
      <c r="N8" s="70"/>
      <c r="O8" s="70"/>
      <c r="P8" s="70"/>
    </row>
    <row r="9" ht="20.25" customHeight="1" spans="1:16">
      <c r="A9" s="78" t="s">
        <v>1566</v>
      </c>
      <c r="B9" s="70" t="s">
        <v>1559</v>
      </c>
      <c r="C9" s="60" t="str">
        <f>国有资本经营预算收入表!C8</f>
        <v/>
      </c>
      <c r="D9" s="60" t="str">
        <f>国有资本经营预算收入表!D8</f>
        <v/>
      </c>
      <c r="E9" s="60" t="str">
        <f>国有资本经营预算收入表!E8</f>
        <v/>
      </c>
      <c r="F9" s="60" t="str">
        <f>国有资本经营预算收入表!F8</f>
        <v/>
      </c>
      <c r="G9" s="60" t="str">
        <f>国有资本经营预算收入表!G8</f>
        <v/>
      </c>
      <c r="H9" s="60" t="str">
        <f>国有资本经营预算收入表!H8</f>
        <v/>
      </c>
      <c r="I9" s="78" t="s">
        <v>1605</v>
      </c>
      <c r="J9" s="70" t="s">
        <v>1606</v>
      </c>
      <c r="K9" s="60" t="str">
        <f>本级国有资本经营预算支出表!C13</f>
        <v/>
      </c>
      <c r="L9" s="60" t="str">
        <f>本级国有资本经营预算支出表!D13</f>
        <v/>
      </c>
      <c r="M9" s="60" t="str">
        <f>本级国有资本经营预算支出表!E13</f>
        <v/>
      </c>
      <c r="N9" s="60" t="str">
        <f>本级国有资本经营预算支出表!L13</f>
        <v/>
      </c>
      <c r="O9" s="60" t="str">
        <f>本级国有资本经营预算支出表!M13</f>
        <v/>
      </c>
      <c r="P9" s="60" t="str">
        <f>本级国有资本经营预算支出表!N13</f>
        <v/>
      </c>
    </row>
    <row r="10" ht="20.25" customHeight="1" spans="1:16">
      <c r="A10" s="78" t="s">
        <v>1580</v>
      </c>
      <c r="B10" s="70" t="s">
        <v>1560</v>
      </c>
      <c r="C10" s="60" t="str">
        <f>国有资本经营预算收入表!C22</f>
        <v/>
      </c>
      <c r="D10" s="60" t="str">
        <f>国有资本经营预算收入表!D22</f>
        <v/>
      </c>
      <c r="E10" s="60" t="str">
        <f>国有资本经营预算收入表!E22</f>
        <v/>
      </c>
      <c r="F10" s="60" t="str">
        <f>国有资本经营预算收入表!F22</f>
        <v/>
      </c>
      <c r="G10" s="60" t="str">
        <f>国有资本经营预算收入表!G22</f>
        <v/>
      </c>
      <c r="H10" s="60" t="str">
        <f>国有资本经营预算收入表!H22</f>
        <v/>
      </c>
      <c r="I10" s="78" t="s">
        <v>1607</v>
      </c>
      <c r="J10" s="70" t="s">
        <v>1608</v>
      </c>
      <c r="K10" s="60" t="str">
        <f>本级国有资本经营预算支出表!C24</f>
        <v/>
      </c>
      <c r="L10" s="60" t="str">
        <f>本级国有资本经营预算支出表!D24</f>
        <v/>
      </c>
      <c r="M10" s="60" t="str">
        <f>本级国有资本经营预算支出表!E24</f>
        <v/>
      </c>
      <c r="N10" s="60" t="str">
        <f>本级国有资本经营预算支出表!L13</f>
        <v/>
      </c>
      <c r="O10" s="60" t="str">
        <f>本级国有资本经营预算支出表!M24</f>
        <v/>
      </c>
      <c r="P10" s="60" t="str">
        <f>本级国有资本经营预算支出表!N24</f>
        <v/>
      </c>
    </row>
    <row r="11" ht="20.25" customHeight="1" spans="1:16">
      <c r="A11" s="78" t="s">
        <v>1585</v>
      </c>
      <c r="B11" s="70" t="s">
        <v>1561</v>
      </c>
      <c r="C11" s="60" t="str">
        <f>国有资本经营预算收入表!C27</f>
        <v/>
      </c>
      <c r="D11" s="60" t="str">
        <f>国有资本经营预算收入表!D27</f>
        <v/>
      </c>
      <c r="E11" s="60" t="str">
        <f>国有资本经营预算收入表!E27</f>
        <v/>
      </c>
      <c r="F11" s="60" t="str">
        <f>国有资本经营预算收入表!F27</f>
        <v/>
      </c>
      <c r="G11" s="60" t="str">
        <f>国有资本经营预算收入表!G27</f>
        <v/>
      </c>
      <c r="H11" s="60" t="str">
        <f>国有资本经营预算收入表!H27</f>
        <v/>
      </c>
      <c r="I11" s="78" t="s">
        <v>1609</v>
      </c>
      <c r="J11" s="70" t="s">
        <v>1610</v>
      </c>
      <c r="K11" s="60">
        <f>本级国有资本经营预算支出表!C34</f>
        <v>5277</v>
      </c>
      <c r="L11" s="60" t="str">
        <f>本级国有资本经营预算支出表!D34</f>
        <v/>
      </c>
      <c r="M11" s="60">
        <f>本级国有资本经营预算支出表!E34</f>
        <v>5277</v>
      </c>
      <c r="N11" s="60" t="str">
        <f>本级国有资本经营预算支出表!L24</f>
        <v/>
      </c>
      <c r="O11" s="60" t="str">
        <f>本级国有资本经营预算支出表!M34</f>
        <v/>
      </c>
      <c r="P11" s="60" t="str">
        <f>本级国有资本经营预算支出表!N34</f>
        <v/>
      </c>
    </row>
    <row r="12" ht="20.25" customHeight="1" spans="1:16">
      <c r="A12" s="78" t="s">
        <v>1590</v>
      </c>
      <c r="B12" s="70" t="s">
        <v>1562</v>
      </c>
      <c r="C12" s="60" t="str">
        <f>国有资本经营预算收入表!C32</f>
        <v/>
      </c>
      <c r="D12" s="60" t="str">
        <f>国有资本经营预算收入表!D32</f>
        <v/>
      </c>
      <c r="E12" s="60" t="str">
        <f>国有资本经营预算收入表!E32</f>
        <v/>
      </c>
      <c r="F12" s="60" t="str">
        <f>国有资本经营预算收入表!F32</f>
        <v/>
      </c>
      <c r="G12" s="60" t="str">
        <f>国有资本经营预算收入表!G32</f>
        <v/>
      </c>
      <c r="H12" s="60" t="str">
        <f>国有资本经营预算收入表!H32</f>
        <v/>
      </c>
      <c r="I12" s="78" t="s">
        <v>1611</v>
      </c>
      <c r="J12" s="70" t="s">
        <v>1612</v>
      </c>
      <c r="K12" s="60">
        <f>本级国有资本经营预算支出表!C36</f>
        <v>11000</v>
      </c>
      <c r="L12" s="60" t="str">
        <f>本级国有资本经营预算支出表!D36</f>
        <v/>
      </c>
      <c r="M12" s="60">
        <f>本级国有资本经营预算支出表!E36</f>
        <v>11000</v>
      </c>
      <c r="N12" s="60">
        <f>本级国有资本经营预算支出表!L36</f>
        <v>10000</v>
      </c>
      <c r="O12" s="60" t="str">
        <f>本级国有资本经营预算支出表!M36</f>
        <v/>
      </c>
      <c r="P12" s="60">
        <f>本级国有资本经营预算支出表!N36</f>
        <v>10000</v>
      </c>
    </row>
    <row r="13" ht="20.25" customHeight="1" spans="1:16">
      <c r="A13" s="78" t="s">
        <v>1613</v>
      </c>
      <c r="B13" s="70" t="s">
        <v>1563</v>
      </c>
      <c r="C13" s="60">
        <f>国有资本经营预算收入表!C36</f>
        <v>49500</v>
      </c>
      <c r="D13" s="60">
        <f>国有资本经营预算收入表!D36</f>
        <v>0</v>
      </c>
      <c r="E13" s="60">
        <f>国有资本经营预算收入表!E36</f>
        <v>49500</v>
      </c>
      <c r="F13" s="60">
        <f>国有资本经营预算收入表!F36</f>
        <v>10000</v>
      </c>
      <c r="G13" s="60">
        <f>国有资本经营预算收入表!G36</f>
        <v>0</v>
      </c>
      <c r="H13" s="60">
        <f>国有资本经营预算收入表!H36</f>
        <v>10000</v>
      </c>
      <c r="I13" s="78"/>
      <c r="J13" s="70"/>
      <c r="K13" s="60"/>
      <c r="L13" s="60"/>
      <c r="M13" s="60"/>
      <c r="N13" s="60"/>
      <c r="O13" s="60"/>
      <c r="P13" s="60"/>
    </row>
    <row r="14" ht="20.25" customHeight="1" spans="1:16">
      <c r="A14" s="71" t="s">
        <v>1614</v>
      </c>
      <c r="B14" s="70" t="s">
        <v>1564</v>
      </c>
      <c r="C14" s="60">
        <f>国有资本经营预算收入表!C37</f>
        <v>49500</v>
      </c>
      <c r="D14" s="60">
        <f>国有资本经营预算收入表!D37</f>
        <v>0</v>
      </c>
      <c r="E14" s="60">
        <f>国有资本经营预算收入表!E37</f>
        <v>49500</v>
      </c>
      <c r="F14" s="60">
        <f>国有资本经营预算收入表!F37</f>
        <v>10000</v>
      </c>
      <c r="G14" s="60">
        <f>国有资本经营预算收入表!G37</f>
        <v>0</v>
      </c>
      <c r="H14" s="60">
        <f>国有资本经营预算收入表!H37</f>
        <v>10000</v>
      </c>
      <c r="I14" s="71" t="s">
        <v>1615</v>
      </c>
      <c r="J14" s="70" t="s">
        <v>1616</v>
      </c>
      <c r="K14" s="60">
        <f>本级国有资本经营预算支出表!C38</f>
        <v>16277</v>
      </c>
      <c r="L14" s="60" t="str">
        <f>本级国有资本经营预算支出表!D38</f>
        <v/>
      </c>
      <c r="M14" s="60">
        <f>本级国有资本经营预算支出表!E38</f>
        <v>16277</v>
      </c>
      <c r="N14" s="60">
        <f>本级国有资本经营预算支出表!L38</f>
        <v>10000</v>
      </c>
      <c r="O14" s="60" t="str">
        <f>本级国有资本经营预算支出表!M38</f>
        <v/>
      </c>
      <c r="P14" s="60">
        <f>本级国有资本经营预算支出表!N38</f>
        <v>10000</v>
      </c>
    </row>
    <row r="15" ht="20.25" customHeight="1" spans="1:16">
      <c r="A15" s="78" t="s">
        <v>1595</v>
      </c>
      <c r="B15" s="70" t="s">
        <v>1565</v>
      </c>
      <c r="C15" s="60">
        <f>国有资本经营预算收入表!C38</f>
        <v>11</v>
      </c>
      <c r="D15" s="60">
        <f>国有资本经营预算收入表!D38</f>
        <v>0</v>
      </c>
      <c r="E15" s="60">
        <f>国有资本经营预算收入表!E38</f>
        <v>11</v>
      </c>
      <c r="F15" s="60" t="str">
        <f>国有资本经营预算收入表!F38</f>
        <v/>
      </c>
      <c r="G15" s="60">
        <f>国有资本经营预算收入表!G38</f>
        <v>0</v>
      </c>
      <c r="H15" s="60">
        <f>国有资本经营预算收入表!H38</f>
        <v>0</v>
      </c>
      <c r="I15" s="78" t="s">
        <v>1617</v>
      </c>
      <c r="J15" s="70" t="s">
        <v>1618</v>
      </c>
      <c r="K15" s="60" t="str">
        <f>本级国有资本经营预算支出表!C39</f>
        <v/>
      </c>
      <c r="L15" s="60" t="str">
        <f>本级国有资本经营预算支出表!D39</f>
        <v/>
      </c>
      <c r="M15" s="60" t="str">
        <f>本级国有资本经营预算支出表!E39</f>
        <v/>
      </c>
      <c r="N15" s="60" t="str">
        <f>本级国有资本经营预算支出表!L39</f>
        <v/>
      </c>
      <c r="O15" s="60" t="str">
        <f>本级国有资本经营预算支出表!M39</f>
        <v/>
      </c>
      <c r="P15" s="60" t="str">
        <f>本级国有资本经营预算支出表!N39</f>
        <v/>
      </c>
    </row>
    <row r="16" ht="20.25" customHeight="1" spans="1:16">
      <c r="A16" s="78" t="s">
        <v>1596</v>
      </c>
      <c r="B16" s="70" t="s">
        <v>1619</v>
      </c>
      <c r="C16" s="60" t="str">
        <f>国有资本经营预算收入表!C39</f>
        <v/>
      </c>
      <c r="D16" s="60">
        <f>国有资本经营预算收入表!D39</f>
        <v>0</v>
      </c>
      <c r="E16" s="60">
        <f>国有资本经营预算收入表!E39</f>
        <v>0</v>
      </c>
      <c r="F16" s="60" t="str">
        <f>国有资本经营预算收入表!F39</f>
        <v/>
      </c>
      <c r="G16" s="60">
        <f>国有资本经营预算收入表!G39</f>
        <v>0</v>
      </c>
      <c r="H16" s="60">
        <f>国有资本经营预算收入表!H39</f>
        <v>0</v>
      </c>
      <c r="I16" s="78" t="s">
        <v>1620</v>
      </c>
      <c r="J16" s="70" t="s">
        <v>1621</v>
      </c>
      <c r="K16" s="60" t="str">
        <f>本级国有资本经营预算支出表!C40</f>
        <v/>
      </c>
      <c r="L16" s="60" t="str">
        <f>本级国有资本经营预算支出表!D40</f>
        <v/>
      </c>
      <c r="M16" s="60" t="str">
        <f>本级国有资本经营预算支出表!E40</f>
        <v/>
      </c>
      <c r="N16" s="60" t="str">
        <f>本级国有资本经营预算支出表!L40</f>
        <v/>
      </c>
      <c r="O16" s="60" t="str">
        <f>本级国有资本经营预算支出表!M40</f>
        <v/>
      </c>
      <c r="P16" s="60" t="str">
        <f>本级国有资本经营预算支出表!N40</f>
        <v/>
      </c>
    </row>
    <row r="17" ht="20.25" customHeight="1" spans="1:16">
      <c r="A17" s="78" t="s">
        <v>1597</v>
      </c>
      <c r="B17" s="70" t="s">
        <v>1622</v>
      </c>
      <c r="C17" s="60">
        <f>国有资本经营预算收入表!C40</f>
        <v>393</v>
      </c>
      <c r="D17" s="60">
        <f>国有资本经营预算收入表!D40</f>
        <v>0</v>
      </c>
      <c r="E17" s="60">
        <f>国有资本经营预算收入表!E40</f>
        <v>393</v>
      </c>
      <c r="F17" s="60" t="str">
        <f>国有资本经营预算收入表!F40</f>
        <v/>
      </c>
      <c r="G17" s="60">
        <f>国有资本经营预算收入表!G40</f>
        <v>0</v>
      </c>
      <c r="H17" s="60">
        <f>国有资本经营预算收入表!H40</f>
        <v>0</v>
      </c>
      <c r="I17" s="78" t="s">
        <v>1623</v>
      </c>
      <c r="J17" s="70" t="s">
        <v>1624</v>
      </c>
      <c r="K17" s="60">
        <f>本级国有资本经营预算支出表!C41</f>
        <v>32423</v>
      </c>
      <c r="L17" s="60">
        <f>本级国有资本经营预算支出表!D41</f>
        <v>0</v>
      </c>
      <c r="M17" s="60">
        <f>本级国有资本经营预算支出表!E41</f>
        <v>32423</v>
      </c>
      <c r="N17" s="60">
        <f>本级国有资本经营预算支出表!L41</f>
        <v>0</v>
      </c>
      <c r="O17" s="60">
        <f>本级国有资本经营预算支出表!M41</f>
        <v>0</v>
      </c>
      <c r="P17" s="60">
        <f>本级国有资本经营预算支出表!N41</f>
        <v>0</v>
      </c>
    </row>
    <row r="18" ht="20.25" customHeight="1" spans="1:16">
      <c r="A18" s="70"/>
      <c r="B18" s="70"/>
      <c r="C18" s="60"/>
      <c r="D18" s="60"/>
      <c r="E18" s="60"/>
      <c r="F18" s="60"/>
      <c r="G18" s="60"/>
      <c r="H18" s="60"/>
      <c r="I18" s="78" t="s">
        <v>1625</v>
      </c>
      <c r="J18" s="70" t="s">
        <v>1626</v>
      </c>
      <c r="K18" s="60">
        <f>本级国有资本经营预算支出表!C42</f>
        <v>1204</v>
      </c>
      <c r="L18" s="60" t="str">
        <f>本级国有资本经营预算支出表!D42</f>
        <v/>
      </c>
      <c r="M18" s="60">
        <f>本级国有资本经营预算支出表!E42</f>
        <v>1204</v>
      </c>
      <c r="N18" s="60" t="str">
        <f>本级国有资本经营预算支出表!L42</f>
        <v/>
      </c>
      <c r="O18" s="60" t="str">
        <f>本级国有资本经营预算支出表!M42</f>
        <v/>
      </c>
      <c r="P18" s="60" t="str">
        <f>本级国有资本经营预算支出表!N42</f>
        <v/>
      </c>
    </row>
    <row r="19" ht="20.25" customHeight="1" spans="1:16">
      <c r="A19" s="71" t="s">
        <v>1627</v>
      </c>
      <c r="B19" s="70" t="s">
        <v>1628</v>
      </c>
      <c r="C19" s="60">
        <f>国有资本经营预算收入表!C41</f>
        <v>49904</v>
      </c>
      <c r="D19" s="60">
        <f>国有资本经营预算收入表!D41</f>
        <v>0</v>
      </c>
      <c r="E19" s="60">
        <f>国有资本经营预算收入表!E41</f>
        <v>49904</v>
      </c>
      <c r="F19" s="60">
        <f>国有资本经营预算收入表!F41</f>
        <v>10000</v>
      </c>
      <c r="G19" s="60">
        <f>国有资本经营预算收入表!G41</f>
        <v>0</v>
      </c>
      <c r="H19" s="60">
        <f>国有资本经营预算收入表!H41</f>
        <v>10000</v>
      </c>
      <c r="I19" s="71" t="s">
        <v>1629</v>
      </c>
      <c r="J19" s="70" t="s">
        <v>1630</v>
      </c>
      <c r="K19" s="60">
        <f>本级国有资本经营预算支出表!C43</f>
        <v>49904</v>
      </c>
      <c r="L19" s="60">
        <f>本级国有资本经营预算支出表!D43</f>
        <v>0</v>
      </c>
      <c r="M19" s="60">
        <f>本级国有资本经营预算支出表!E43</f>
        <v>49904</v>
      </c>
      <c r="N19" s="60">
        <f>本级国有资本经营预算支出表!L43</f>
        <v>10000</v>
      </c>
      <c r="O19" s="60">
        <f>本级国有资本经营预算支出表!M43</f>
        <v>0</v>
      </c>
      <c r="P19" s="60">
        <f>本级国有资本经营预算支出表!N43</f>
        <v>10000</v>
      </c>
    </row>
  </sheetData>
  <sheetProtection password="861E" sheet="1"/>
  <mergeCells count="12">
    <mergeCell ref="A2:P2"/>
    <mergeCell ref="A3:P3"/>
    <mergeCell ref="A4:H4"/>
    <mergeCell ref="I4:P4"/>
    <mergeCell ref="C5:E5"/>
    <mergeCell ref="F5:H5"/>
    <mergeCell ref="K5:M5"/>
    <mergeCell ref="N5:P5"/>
    <mergeCell ref="A5:A6"/>
    <mergeCell ref="B5:B6"/>
    <mergeCell ref="I5:I6"/>
    <mergeCell ref="J5:J6"/>
  </mergeCells>
  <dataValidations count="12">
    <dataValidation type="decimal" operator="equal" allowBlank="1" showInputMessage="1" showErrorMessage="1" errorTitle="数据校验" error="执行数合计收支不平衡，请检查，并修改。" promptTitle="数据验证" prompt="收支需保持平衡" sqref="C19" errorStyle="warning">
      <formula1>K19</formula1>
    </dataValidation>
    <dataValidation type="decimal" operator="equal" allowBlank="1" showInputMessage="1" showErrorMessage="1" errorTitle="数据校验" error="执行数省本级收支不平衡，请检查，并修改。" promptTitle="数据验证" prompt="收支需保持平衡" sqref="D19" errorStyle="warning">
      <formula1>L19</formula1>
    </dataValidation>
    <dataValidation type="decimal" operator="equal" allowBlank="1" showInputMessage="1" showErrorMessage="1" errorTitle="数据校验" error="执行数地市级及以下收支不平衡，请检查，并修改。" promptTitle="数据验证" prompt="收支需保持平衡" sqref="E19" errorStyle="warning">
      <formula1>M19</formula1>
    </dataValidation>
    <dataValidation type="decimal" operator="equal" allowBlank="1" showErrorMessage="1" errorTitle="数据校验" error="预算数合计收支不平衡，请检查，并修改。" sqref="F19" errorStyle="warning">
      <formula1>N19</formula1>
    </dataValidation>
    <dataValidation type="decimal" operator="equal" allowBlank="1" showErrorMessage="1" errorTitle="数据校验" error="预算数省本级收支不平衡，请检查，并修改。" sqref="G19" errorStyle="warning">
      <formula1>O19</formula1>
    </dataValidation>
    <dataValidation type="decimal" operator="equal" allowBlank="1" showErrorMessage="1" errorTitle="数据校验" error="预算数地市级及以下收支不平衡，请检查，并修改。" sqref="H19" errorStyle="warning">
      <formula1>P19</formula1>
    </dataValidation>
    <dataValidation type="decimal" operator="equal" allowBlank="1" showErrorMessage="1" errorTitle="数据校验" error="执行数合计收支不平衡，请检查，并修改。" sqref="K19" errorStyle="warning">
      <formula1>C19</formula1>
    </dataValidation>
    <dataValidation type="decimal" operator="equal" allowBlank="1" showErrorMessage="1" errorTitle="数据校验" error="执行数省本级收支不平衡，请检查，并修改。" sqref="L19" errorStyle="warning">
      <formula1>D19</formula1>
    </dataValidation>
    <dataValidation type="decimal" operator="equal" allowBlank="1" showErrorMessage="1" errorTitle="数据校验" error="执行数地市级及以下收支不平衡，请检查，并修改。" sqref="M19" errorStyle="warning">
      <formula1>E19</formula1>
    </dataValidation>
    <dataValidation type="decimal" operator="equal" allowBlank="1" showErrorMessage="1" errorTitle="数据校验" error="预算数合计收支不平衡，请检查，并修改。" sqref="N19" errorStyle="warning">
      <formula1>F19</formula1>
    </dataValidation>
    <dataValidation type="decimal" operator="equal" allowBlank="1" showErrorMessage="1" errorTitle="数据校验" error="预算数省本级收支不平衡，请检查，并修改。" sqref="O19" errorStyle="warning">
      <formula1>G19</formula1>
    </dataValidation>
    <dataValidation type="decimal" operator="equal" allowBlank="1" showErrorMessage="1" errorTitle="数据校验" error="预算数地市级及以下收支不平衡，请检查，并修改。" sqref="P19" errorStyle="warning">
      <formula1>H19</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zoomScale="85" zoomScaleNormal="85" topLeftCell="B36" workbookViewId="0">
      <selection activeCell="B36" sqref="$A1:$XFD1048576"/>
    </sheetView>
  </sheetViews>
  <sheetFormatPr defaultColWidth="7.75" defaultRowHeight="13.5" customHeight="1"/>
  <cols>
    <col min="1" max="1" width="9.5" style="67" customWidth="1"/>
    <col min="2" max="2" width="42.5" style="67" customWidth="1"/>
    <col min="3" max="21" width="11.625" style="67" customWidth="1"/>
  </cols>
  <sheetData>
    <row r="1" ht="14.25" customHeight="1" spans="1:21">
      <c r="A1" s="68" t="s">
        <v>1631</v>
      </c>
      <c r="B1" s="69"/>
      <c r="C1" s="69"/>
      <c r="D1" s="69"/>
      <c r="E1" s="69"/>
      <c r="F1" s="69"/>
      <c r="G1" s="69"/>
      <c r="H1" s="69"/>
      <c r="I1" s="69"/>
      <c r="J1" s="69"/>
      <c r="K1" s="69"/>
      <c r="L1" s="69"/>
      <c r="M1" s="69"/>
      <c r="N1" s="69"/>
      <c r="O1" s="69"/>
      <c r="P1" s="69"/>
      <c r="Q1" s="69"/>
      <c r="R1" s="69"/>
      <c r="S1" s="69"/>
      <c r="T1" s="69"/>
      <c r="U1" s="69"/>
    </row>
    <row r="2" s="66" customFormat="1" ht="45" customHeight="1" spans="1:21">
      <c r="A2" s="55" t="s">
        <v>1632</v>
      </c>
      <c r="B2" s="55"/>
      <c r="C2" s="55"/>
      <c r="D2" s="55"/>
      <c r="E2" s="55"/>
      <c r="F2" s="55"/>
      <c r="G2" s="55"/>
      <c r="H2" s="55"/>
      <c r="I2" s="55"/>
      <c r="J2" s="55"/>
      <c r="K2" s="55"/>
      <c r="L2" s="55"/>
      <c r="M2" s="55"/>
      <c r="N2" s="55"/>
      <c r="O2" s="55"/>
      <c r="P2" s="55"/>
      <c r="Q2" s="55"/>
      <c r="R2" s="55"/>
      <c r="S2" s="55"/>
      <c r="T2" s="55"/>
      <c r="U2" s="55"/>
    </row>
    <row r="3" ht="21" customHeight="1" spans="1:21">
      <c r="A3" s="56" t="s">
        <v>2</v>
      </c>
      <c r="B3" s="56"/>
      <c r="C3" s="56"/>
      <c r="D3" s="56"/>
      <c r="E3" s="56"/>
      <c r="F3" s="56"/>
      <c r="G3" s="56"/>
      <c r="H3" s="56"/>
      <c r="I3" s="56"/>
      <c r="J3" s="56"/>
      <c r="K3" s="56"/>
      <c r="L3" s="56"/>
      <c r="M3" s="56"/>
      <c r="N3" s="56"/>
      <c r="O3" s="56"/>
      <c r="P3" s="56"/>
      <c r="Q3" s="56"/>
      <c r="R3" s="56"/>
      <c r="S3" s="56"/>
      <c r="T3" s="56"/>
      <c r="U3" s="56"/>
    </row>
    <row r="4" ht="21.75" customHeight="1" spans="1:21">
      <c r="A4" s="57" t="s">
        <v>1550</v>
      </c>
      <c r="B4" s="57" t="s">
        <v>1633</v>
      </c>
      <c r="C4" s="57" t="s">
        <v>1552</v>
      </c>
      <c r="D4" s="58"/>
      <c r="E4" s="58"/>
      <c r="F4" s="58"/>
      <c r="G4" s="58"/>
      <c r="H4" s="58"/>
      <c r="I4" s="58"/>
      <c r="J4" s="58"/>
      <c r="K4" s="58"/>
      <c r="L4" s="57" t="s">
        <v>1553</v>
      </c>
      <c r="M4" s="58"/>
      <c r="N4" s="58"/>
      <c r="O4" s="58"/>
      <c r="P4" s="58"/>
      <c r="Q4" s="58"/>
      <c r="R4" s="58"/>
      <c r="S4" s="58"/>
      <c r="T4" s="58"/>
      <c r="U4" s="57" t="s">
        <v>1554</v>
      </c>
    </row>
    <row r="5" ht="21.75" customHeight="1" spans="1:21">
      <c r="A5" s="58"/>
      <c r="B5" s="58"/>
      <c r="C5" s="57" t="s">
        <v>1144</v>
      </c>
      <c r="D5" s="57" t="s">
        <v>1555</v>
      </c>
      <c r="E5" s="58"/>
      <c r="F5" s="57" t="s">
        <v>1634</v>
      </c>
      <c r="G5" s="58"/>
      <c r="H5" s="57" t="s">
        <v>1635</v>
      </c>
      <c r="I5" s="58"/>
      <c r="J5" s="57" t="s">
        <v>1129</v>
      </c>
      <c r="K5" s="58"/>
      <c r="L5" s="57" t="s">
        <v>1144</v>
      </c>
      <c r="M5" s="57" t="s">
        <v>1555</v>
      </c>
      <c r="N5" s="58"/>
      <c r="O5" s="57" t="s">
        <v>1634</v>
      </c>
      <c r="P5" s="58"/>
      <c r="Q5" s="57" t="s">
        <v>1635</v>
      </c>
      <c r="R5" s="58"/>
      <c r="S5" s="57" t="s">
        <v>1129</v>
      </c>
      <c r="T5" s="58"/>
      <c r="U5" s="58"/>
    </row>
    <row r="6" ht="44.25" customHeight="1" spans="1:21">
      <c r="A6" s="58"/>
      <c r="B6" s="58"/>
      <c r="C6" s="58"/>
      <c r="D6" s="57" t="s">
        <v>1556</v>
      </c>
      <c r="E6" s="57" t="s">
        <v>1557</v>
      </c>
      <c r="F6" s="57" t="s">
        <v>1556</v>
      </c>
      <c r="G6" s="57" t="s">
        <v>1557</v>
      </c>
      <c r="H6" s="57" t="s">
        <v>1556</v>
      </c>
      <c r="I6" s="57" t="s">
        <v>1557</v>
      </c>
      <c r="J6" s="57" t="s">
        <v>1556</v>
      </c>
      <c r="K6" s="57" t="s">
        <v>1557</v>
      </c>
      <c r="L6" s="58"/>
      <c r="M6" s="57" t="s">
        <v>1556</v>
      </c>
      <c r="N6" s="57" t="s">
        <v>1557</v>
      </c>
      <c r="O6" s="57" t="s">
        <v>1556</v>
      </c>
      <c r="P6" s="57" t="s">
        <v>1557</v>
      </c>
      <c r="Q6" s="57" t="s">
        <v>1556</v>
      </c>
      <c r="R6" s="57" t="s">
        <v>1557</v>
      </c>
      <c r="S6" s="57" t="s">
        <v>1556</v>
      </c>
      <c r="T6" s="57" t="s">
        <v>1557</v>
      </c>
      <c r="U6" s="58"/>
    </row>
    <row r="7" ht="26.25" customHeight="1" spans="1:21">
      <c r="A7" s="70"/>
      <c r="B7" s="71" t="s">
        <v>1558</v>
      </c>
      <c r="C7" s="71" t="s">
        <v>1559</v>
      </c>
      <c r="D7" s="57" t="s">
        <v>1560</v>
      </c>
      <c r="E7" s="57" t="s">
        <v>1561</v>
      </c>
      <c r="F7" s="57" t="s">
        <v>1562</v>
      </c>
      <c r="G7" s="57" t="s">
        <v>1563</v>
      </c>
      <c r="H7" s="57" t="s">
        <v>1564</v>
      </c>
      <c r="I7" s="57" t="s">
        <v>1565</v>
      </c>
      <c r="J7" s="57" t="s">
        <v>1619</v>
      </c>
      <c r="K7" s="57" t="s">
        <v>1622</v>
      </c>
      <c r="L7" s="71" t="s">
        <v>1628</v>
      </c>
      <c r="M7" s="57" t="s">
        <v>1606</v>
      </c>
      <c r="N7" s="57" t="s">
        <v>1608</v>
      </c>
      <c r="O7" s="57" t="s">
        <v>1610</v>
      </c>
      <c r="P7" s="57" t="s">
        <v>1612</v>
      </c>
      <c r="Q7" s="57" t="s">
        <v>1616</v>
      </c>
      <c r="R7" s="57" t="s">
        <v>1618</v>
      </c>
      <c r="S7" s="57" t="s">
        <v>1621</v>
      </c>
      <c r="T7" s="57" t="s">
        <v>1624</v>
      </c>
      <c r="U7" s="71" t="s">
        <v>1626</v>
      </c>
    </row>
    <row r="8" ht="26.25" hidden="1" customHeight="1" spans="1:21">
      <c r="A8" s="70" t="s">
        <v>12</v>
      </c>
      <c r="B8" s="71"/>
      <c r="C8" s="71"/>
      <c r="D8" s="57"/>
      <c r="E8" s="57"/>
      <c r="F8" s="57"/>
      <c r="G8" s="57"/>
      <c r="H8" s="57"/>
      <c r="I8" s="57"/>
      <c r="J8" s="57"/>
      <c r="K8" s="57"/>
      <c r="L8" s="71"/>
      <c r="M8" s="57"/>
      <c r="N8" s="57"/>
      <c r="O8" s="57"/>
      <c r="P8" s="57"/>
      <c r="Q8" s="57"/>
      <c r="R8" s="57"/>
      <c r="S8" s="57"/>
      <c r="T8" s="57"/>
      <c r="U8" s="71"/>
    </row>
    <row r="9" ht="26.25" customHeight="1" spans="1:21">
      <c r="A9" s="72">
        <v>208</v>
      </c>
      <c r="B9" s="73" t="s">
        <v>1636</v>
      </c>
      <c r="C9" s="60" t="str">
        <f t="shared" ref="C9:C40" si="0">IF((IF(D9="",0,D9)+IF(E9="",0,E9))=0,"",(IF(D9="",0,D9)+IF(E9="",0,E9)))</f>
        <v/>
      </c>
      <c r="D9" s="60" t="str">
        <f t="shared" ref="D9:D40" si="1">IF((F9+H9+J9)=0,"",(F9+H9+J9))</f>
        <v/>
      </c>
      <c r="E9" s="60" t="str">
        <f t="shared" ref="E9:E40" si="2">IF((G9+I9+K9)=0,"",(G9+I9+K9))</f>
        <v/>
      </c>
      <c r="F9" s="60">
        <f t="shared" ref="F9:K9" si="3">F10</f>
        <v>0</v>
      </c>
      <c r="G9" s="60">
        <f t="shared" si="3"/>
        <v>0</v>
      </c>
      <c r="H9" s="60">
        <f t="shared" si="3"/>
        <v>0</v>
      </c>
      <c r="I9" s="60">
        <f t="shared" si="3"/>
        <v>0</v>
      </c>
      <c r="J9" s="60">
        <f t="shared" si="3"/>
        <v>0</v>
      </c>
      <c r="K9" s="60">
        <f t="shared" si="3"/>
        <v>0</v>
      </c>
      <c r="L9" s="60" t="str">
        <f t="shared" ref="L9:L40" si="4">IF((IF(M9="",0,M9)+IF(N9="",0,N9))=0,"",(IF(M9="",0,M9)+IF(N9="",0,N9)))</f>
        <v/>
      </c>
      <c r="M9" s="60" t="str">
        <f t="shared" ref="M9:M40" si="5">IF((O9+Q9+S9)=0,"",(O9+Q9+S9))</f>
        <v/>
      </c>
      <c r="N9" s="60" t="str">
        <f t="shared" ref="N9:N40" si="6">IF((P9+R9+T9)=0,"",(P9+R9+T9))</f>
        <v/>
      </c>
      <c r="O9" s="60">
        <f t="shared" ref="O9:T9" si="7">O10</f>
        <v>0</v>
      </c>
      <c r="P9" s="60">
        <f t="shared" si="7"/>
        <v>0</v>
      </c>
      <c r="Q9" s="60">
        <f t="shared" si="7"/>
        <v>0</v>
      </c>
      <c r="R9" s="60">
        <f t="shared" si="7"/>
        <v>0</v>
      </c>
      <c r="S9" s="60">
        <f t="shared" si="7"/>
        <v>0</v>
      </c>
      <c r="T9" s="60">
        <f t="shared" si="7"/>
        <v>0</v>
      </c>
      <c r="U9" s="65" t="str">
        <f t="shared" ref="U9:U43" si="8">IFERROR(L9/C9,"")</f>
        <v/>
      </c>
    </row>
    <row r="10" ht="26.25" customHeight="1" spans="1:21">
      <c r="A10" s="72">
        <v>20804</v>
      </c>
      <c r="B10" s="72" t="s">
        <v>522</v>
      </c>
      <c r="C10" s="60" t="str">
        <f t="shared" si="0"/>
        <v/>
      </c>
      <c r="D10" s="60" t="str">
        <f t="shared" si="1"/>
        <v/>
      </c>
      <c r="E10" s="60" t="str">
        <f t="shared" si="2"/>
        <v/>
      </c>
      <c r="F10" s="60">
        <f t="shared" ref="F10:K10" si="9">F11</f>
        <v>0</v>
      </c>
      <c r="G10" s="60">
        <f t="shared" si="9"/>
        <v>0</v>
      </c>
      <c r="H10" s="60">
        <f t="shared" si="9"/>
        <v>0</v>
      </c>
      <c r="I10" s="60">
        <f t="shared" si="9"/>
        <v>0</v>
      </c>
      <c r="J10" s="60">
        <f t="shared" si="9"/>
        <v>0</v>
      </c>
      <c r="K10" s="60">
        <f t="shared" si="9"/>
        <v>0</v>
      </c>
      <c r="L10" s="60" t="str">
        <f t="shared" si="4"/>
        <v/>
      </c>
      <c r="M10" s="60" t="str">
        <f t="shared" si="5"/>
        <v/>
      </c>
      <c r="N10" s="60" t="str">
        <f t="shared" si="6"/>
        <v/>
      </c>
      <c r="O10" s="60">
        <f t="shared" ref="O10:T10" si="10">O11</f>
        <v>0</v>
      </c>
      <c r="P10" s="60">
        <f t="shared" si="10"/>
        <v>0</v>
      </c>
      <c r="Q10" s="60">
        <f t="shared" si="10"/>
        <v>0</v>
      </c>
      <c r="R10" s="60">
        <f t="shared" si="10"/>
        <v>0</v>
      </c>
      <c r="S10" s="60">
        <f t="shared" si="10"/>
        <v>0</v>
      </c>
      <c r="T10" s="60">
        <f t="shared" si="10"/>
        <v>0</v>
      </c>
      <c r="U10" s="65" t="str">
        <f t="shared" si="8"/>
        <v/>
      </c>
    </row>
    <row r="11" ht="26.25" customHeight="1" spans="1:21">
      <c r="A11" s="72">
        <v>2080451</v>
      </c>
      <c r="B11" s="72" t="s">
        <v>1637</v>
      </c>
      <c r="C11" s="60" t="str">
        <f t="shared" si="0"/>
        <v/>
      </c>
      <c r="D11" s="60" t="str">
        <f t="shared" si="1"/>
        <v/>
      </c>
      <c r="E11" s="60" t="str">
        <f t="shared" si="2"/>
        <v/>
      </c>
      <c r="F11" s="74"/>
      <c r="G11" s="74"/>
      <c r="H11" s="74"/>
      <c r="I11" s="74"/>
      <c r="J11" s="74"/>
      <c r="K11" s="74"/>
      <c r="L11" s="60" t="str">
        <f t="shared" si="4"/>
        <v/>
      </c>
      <c r="M11" s="60" t="str">
        <f t="shared" si="5"/>
        <v/>
      </c>
      <c r="N11" s="60" t="str">
        <f t="shared" si="6"/>
        <v/>
      </c>
      <c r="O11" s="74"/>
      <c r="P11" s="74"/>
      <c r="Q11" s="74"/>
      <c r="R11" s="74"/>
      <c r="S11" s="74"/>
      <c r="T11" s="74"/>
      <c r="U11" s="65" t="str">
        <f t="shared" si="8"/>
        <v/>
      </c>
    </row>
    <row r="12" ht="26.25" customHeight="1" spans="1:21">
      <c r="A12" s="72">
        <v>223</v>
      </c>
      <c r="B12" s="73" t="s">
        <v>1638</v>
      </c>
      <c r="C12" s="60">
        <f t="shared" si="0"/>
        <v>16277</v>
      </c>
      <c r="D12" s="60" t="str">
        <f t="shared" si="1"/>
        <v/>
      </c>
      <c r="E12" s="60">
        <f t="shared" si="2"/>
        <v>16277</v>
      </c>
      <c r="F12" s="60">
        <f t="shared" ref="F12:K12" si="11">F13+F24+F34+F36</f>
        <v>0</v>
      </c>
      <c r="G12" s="60">
        <f t="shared" si="11"/>
        <v>0</v>
      </c>
      <c r="H12" s="60">
        <f t="shared" si="11"/>
        <v>0</v>
      </c>
      <c r="I12" s="60">
        <f t="shared" si="11"/>
        <v>0</v>
      </c>
      <c r="J12" s="60">
        <f t="shared" si="11"/>
        <v>0</v>
      </c>
      <c r="K12" s="60">
        <f t="shared" si="11"/>
        <v>16277</v>
      </c>
      <c r="L12" s="60">
        <f t="shared" si="4"/>
        <v>10000</v>
      </c>
      <c r="M12" s="60" t="str">
        <f t="shared" si="5"/>
        <v/>
      </c>
      <c r="N12" s="60">
        <f t="shared" si="6"/>
        <v>10000</v>
      </c>
      <c r="O12" s="60">
        <f t="shared" ref="O12:T12" si="12">O13+O24+O34+O36</f>
        <v>0</v>
      </c>
      <c r="P12" s="60">
        <f t="shared" si="12"/>
        <v>0</v>
      </c>
      <c r="Q12" s="60">
        <f t="shared" si="12"/>
        <v>0</v>
      </c>
      <c r="R12" s="60">
        <f t="shared" si="12"/>
        <v>0</v>
      </c>
      <c r="S12" s="60">
        <f t="shared" si="12"/>
        <v>0</v>
      </c>
      <c r="T12" s="60">
        <f t="shared" si="12"/>
        <v>10000</v>
      </c>
      <c r="U12" s="65">
        <f t="shared" si="8"/>
        <v>0.61436382625791</v>
      </c>
    </row>
    <row r="13" ht="26.25" customHeight="1" spans="1:21">
      <c r="A13" s="72">
        <v>22301</v>
      </c>
      <c r="B13" s="72" t="s">
        <v>1639</v>
      </c>
      <c r="C13" s="60" t="str">
        <f t="shared" si="0"/>
        <v/>
      </c>
      <c r="D13" s="60" t="str">
        <f t="shared" si="1"/>
        <v/>
      </c>
      <c r="E13" s="60" t="str">
        <f t="shared" si="2"/>
        <v/>
      </c>
      <c r="F13" s="60">
        <f t="shared" ref="F13:K13" si="13">SUM(F14:F23)</f>
        <v>0</v>
      </c>
      <c r="G13" s="60">
        <f t="shared" si="13"/>
        <v>0</v>
      </c>
      <c r="H13" s="60">
        <f t="shared" si="13"/>
        <v>0</v>
      </c>
      <c r="I13" s="60">
        <f t="shared" si="13"/>
        <v>0</v>
      </c>
      <c r="J13" s="60">
        <f t="shared" si="13"/>
        <v>0</v>
      </c>
      <c r="K13" s="60">
        <f t="shared" si="13"/>
        <v>0</v>
      </c>
      <c r="L13" s="60" t="str">
        <f t="shared" si="4"/>
        <v/>
      </c>
      <c r="M13" s="60" t="str">
        <f t="shared" si="5"/>
        <v/>
      </c>
      <c r="N13" s="60" t="str">
        <f t="shared" si="6"/>
        <v/>
      </c>
      <c r="O13" s="60">
        <f t="shared" ref="O13:T13" si="14">SUM(O14:O23)</f>
        <v>0</v>
      </c>
      <c r="P13" s="60">
        <f t="shared" si="14"/>
        <v>0</v>
      </c>
      <c r="Q13" s="60">
        <f t="shared" si="14"/>
        <v>0</v>
      </c>
      <c r="R13" s="60">
        <f t="shared" si="14"/>
        <v>0</v>
      </c>
      <c r="S13" s="60">
        <f t="shared" si="14"/>
        <v>0</v>
      </c>
      <c r="T13" s="60">
        <f t="shared" si="14"/>
        <v>0</v>
      </c>
      <c r="U13" s="65" t="str">
        <f t="shared" si="8"/>
        <v/>
      </c>
    </row>
    <row r="14" ht="26.25" customHeight="1" spans="1:21">
      <c r="A14" s="72">
        <v>2230101</v>
      </c>
      <c r="B14" s="72" t="s">
        <v>1640</v>
      </c>
      <c r="C14" s="60" t="str">
        <f t="shared" si="0"/>
        <v/>
      </c>
      <c r="D14" s="60" t="str">
        <f t="shared" si="1"/>
        <v/>
      </c>
      <c r="E14" s="60" t="str">
        <f t="shared" si="2"/>
        <v/>
      </c>
      <c r="F14" s="74"/>
      <c r="G14" s="74"/>
      <c r="H14" s="74"/>
      <c r="I14" s="74"/>
      <c r="J14" s="74"/>
      <c r="K14" s="74"/>
      <c r="L14" s="60" t="str">
        <f t="shared" si="4"/>
        <v/>
      </c>
      <c r="M14" s="60" t="str">
        <f t="shared" si="5"/>
        <v/>
      </c>
      <c r="N14" s="60" t="str">
        <f t="shared" si="6"/>
        <v/>
      </c>
      <c r="O14" s="74"/>
      <c r="P14" s="74"/>
      <c r="Q14" s="74"/>
      <c r="R14" s="74"/>
      <c r="S14" s="74"/>
      <c r="T14" s="74"/>
      <c r="U14" s="65" t="str">
        <f t="shared" si="8"/>
        <v/>
      </c>
    </row>
    <row r="15" ht="26.25" customHeight="1" spans="1:21">
      <c r="A15" s="72">
        <v>2230102</v>
      </c>
      <c r="B15" s="72" t="s">
        <v>1641</v>
      </c>
      <c r="C15" s="60" t="str">
        <f t="shared" si="0"/>
        <v/>
      </c>
      <c r="D15" s="60" t="str">
        <f t="shared" si="1"/>
        <v/>
      </c>
      <c r="E15" s="60" t="str">
        <f t="shared" si="2"/>
        <v/>
      </c>
      <c r="F15" s="74"/>
      <c r="G15" s="74"/>
      <c r="H15" s="74"/>
      <c r="I15" s="74"/>
      <c r="J15" s="74"/>
      <c r="K15" s="74"/>
      <c r="L15" s="60" t="str">
        <f t="shared" si="4"/>
        <v/>
      </c>
      <c r="M15" s="60" t="str">
        <f t="shared" si="5"/>
        <v/>
      </c>
      <c r="N15" s="60" t="str">
        <f t="shared" si="6"/>
        <v/>
      </c>
      <c r="O15" s="74"/>
      <c r="P15" s="74"/>
      <c r="Q15" s="74"/>
      <c r="R15" s="74"/>
      <c r="S15" s="74"/>
      <c r="T15" s="74"/>
      <c r="U15" s="65" t="str">
        <f t="shared" si="8"/>
        <v/>
      </c>
    </row>
    <row r="16" ht="26.25" customHeight="1" spans="1:21">
      <c r="A16" s="72">
        <v>2230103</v>
      </c>
      <c r="B16" s="72" t="s">
        <v>1642</v>
      </c>
      <c r="C16" s="60" t="str">
        <f t="shared" si="0"/>
        <v/>
      </c>
      <c r="D16" s="60" t="str">
        <f t="shared" si="1"/>
        <v/>
      </c>
      <c r="E16" s="60" t="str">
        <f t="shared" si="2"/>
        <v/>
      </c>
      <c r="F16" s="74"/>
      <c r="G16" s="74"/>
      <c r="H16" s="74"/>
      <c r="I16" s="74"/>
      <c r="J16" s="74"/>
      <c r="K16" s="74"/>
      <c r="L16" s="60" t="str">
        <f t="shared" si="4"/>
        <v/>
      </c>
      <c r="M16" s="60" t="str">
        <f t="shared" si="5"/>
        <v/>
      </c>
      <c r="N16" s="60" t="str">
        <f t="shared" si="6"/>
        <v/>
      </c>
      <c r="O16" s="74"/>
      <c r="P16" s="74"/>
      <c r="Q16" s="74"/>
      <c r="R16" s="74"/>
      <c r="S16" s="74"/>
      <c r="T16" s="74"/>
      <c r="U16" s="65" t="str">
        <f t="shared" si="8"/>
        <v/>
      </c>
    </row>
    <row r="17" ht="26.25" customHeight="1" spans="1:21">
      <c r="A17" s="72">
        <v>2230104</v>
      </c>
      <c r="B17" s="72" t="s">
        <v>1643</v>
      </c>
      <c r="C17" s="60" t="str">
        <f t="shared" si="0"/>
        <v/>
      </c>
      <c r="D17" s="60" t="str">
        <f t="shared" si="1"/>
        <v/>
      </c>
      <c r="E17" s="60" t="str">
        <f t="shared" si="2"/>
        <v/>
      </c>
      <c r="F17" s="74"/>
      <c r="G17" s="74"/>
      <c r="H17" s="74"/>
      <c r="I17" s="74"/>
      <c r="J17" s="74"/>
      <c r="K17" s="74"/>
      <c r="L17" s="60" t="str">
        <f t="shared" si="4"/>
        <v/>
      </c>
      <c r="M17" s="60" t="str">
        <f t="shared" si="5"/>
        <v/>
      </c>
      <c r="N17" s="60" t="str">
        <f t="shared" si="6"/>
        <v/>
      </c>
      <c r="O17" s="74"/>
      <c r="P17" s="74"/>
      <c r="Q17" s="74"/>
      <c r="R17" s="74"/>
      <c r="S17" s="74"/>
      <c r="T17" s="74"/>
      <c r="U17" s="65" t="str">
        <f t="shared" si="8"/>
        <v/>
      </c>
    </row>
    <row r="18" ht="26.25" customHeight="1" spans="1:21">
      <c r="A18" s="72">
        <v>2230105</v>
      </c>
      <c r="B18" s="72" t="s">
        <v>1644</v>
      </c>
      <c r="C18" s="60" t="str">
        <f t="shared" si="0"/>
        <v/>
      </c>
      <c r="D18" s="60" t="str">
        <f t="shared" si="1"/>
        <v/>
      </c>
      <c r="E18" s="60" t="str">
        <f t="shared" si="2"/>
        <v/>
      </c>
      <c r="F18" s="74"/>
      <c r="G18" s="74"/>
      <c r="H18" s="74"/>
      <c r="I18" s="74"/>
      <c r="J18" s="74"/>
      <c r="K18" s="74"/>
      <c r="L18" s="60" t="str">
        <f t="shared" si="4"/>
        <v/>
      </c>
      <c r="M18" s="60" t="str">
        <f t="shared" si="5"/>
        <v/>
      </c>
      <c r="N18" s="60" t="str">
        <f t="shared" si="6"/>
        <v/>
      </c>
      <c r="O18" s="74"/>
      <c r="P18" s="74"/>
      <c r="Q18" s="74"/>
      <c r="R18" s="74"/>
      <c r="S18" s="74"/>
      <c r="T18" s="74"/>
      <c r="U18" s="65" t="str">
        <f t="shared" si="8"/>
        <v/>
      </c>
    </row>
    <row r="19" ht="26.25" customHeight="1" spans="1:21">
      <c r="A19" s="72">
        <v>2230106</v>
      </c>
      <c r="B19" s="72" t="s">
        <v>1645</v>
      </c>
      <c r="C19" s="60" t="str">
        <f t="shared" si="0"/>
        <v/>
      </c>
      <c r="D19" s="60" t="str">
        <f t="shared" si="1"/>
        <v/>
      </c>
      <c r="E19" s="60" t="str">
        <f t="shared" si="2"/>
        <v/>
      </c>
      <c r="F19" s="74"/>
      <c r="G19" s="74"/>
      <c r="H19" s="74"/>
      <c r="I19" s="74"/>
      <c r="J19" s="74"/>
      <c r="K19" s="74"/>
      <c r="L19" s="60" t="str">
        <f t="shared" si="4"/>
        <v/>
      </c>
      <c r="M19" s="60" t="str">
        <f t="shared" si="5"/>
        <v/>
      </c>
      <c r="N19" s="60" t="str">
        <f t="shared" si="6"/>
        <v/>
      </c>
      <c r="O19" s="74"/>
      <c r="P19" s="74"/>
      <c r="Q19" s="74"/>
      <c r="R19" s="74"/>
      <c r="S19" s="74"/>
      <c r="T19" s="74"/>
      <c r="U19" s="65" t="str">
        <f t="shared" si="8"/>
        <v/>
      </c>
    </row>
    <row r="20" ht="26.25" customHeight="1" spans="1:21">
      <c r="A20" s="72">
        <v>2230107</v>
      </c>
      <c r="B20" s="72" t="s">
        <v>1646</v>
      </c>
      <c r="C20" s="60" t="str">
        <f t="shared" si="0"/>
        <v/>
      </c>
      <c r="D20" s="60" t="str">
        <f t="shared" si="1"/>
        <v/>
      </c>
      <c r="E20" s="60" t="str">
        <f t="shared" si="2"/>
        <v/>
      </c>
      <c r="F20" s="74"/>
      <c r="G20" s="74"/>
      <c r="H20" s="74"/>
      <c r="I20" s="74"/>
      <c r="J20" s="74"/>
      <c r="K20" s="74"/>
      <c r="L20" s="60" t="str">
        <f t="shared" si="4"/>
        <v/>
      </c>
      <c r="M20" s="60" t="str">
        <f t="shared" si="5"/>
        <v/>
      </c>
      <c r="N20" s="60" t="str">
        <f t="shared" si="6"/>
        <v/>
      </c>
      <c r="O20" s="74"/>
      <c r="P20" s="74"/>
      <c r="Q20" s="74"/>
      <c r="R20" s="74"/>
      <c r="S20" s="74"/>
      <c r="T20" s="74"/>
      <c r="U20" s="65" t="str">
        <f t="shared" si="8"/>
        <v/>
      </c>
    </row>
    <row r="21" ht="26.25" customHeight="1" spans="1:21">
      <c r="A21" s="72">
        <v>2230108</v>
      </c>
      <c r="B21" s="72" t="s">
        <v>1647</v>
      </c>
      <c r="C21" s="60" t="str">
        <f t="shared" si="0"/>
        <v/>
      </c>
      <c r="D21" s="60" t="str">
        <f t="shared" si="1"/>
        <v/>
      </c>
      <c r="E21" s="60" t="str">
        <f t="shared" si="2"/>
        <v/>
      </c>
      <c r="F21" s="74"/>
      <c r="G21" s="74"/>
      <c r="H21" s="74"/>
      <c r="I21" s="74"/>
      <c r="J21" s="74"/>
      <c r="K21" s="74"/>
      <c r="L21" s="60" t="str">
        <f t="shared" si="4"/>
        <v/>
      </c>
      <c r="M21" s="60" t="str">
        <f t="shared" si="5"/>
        <v/>
      </c>
      <c r="N21" s="60" t="str">
        <f t="shared" si="6"/>
        <v/>
      </c>
      <c r="O21" s="74"/>
      <c r="P21" s="74"/>
      <c r="Q21" s="74"/>
      <c r="R21" s="74"/>
      <c r="S21" s="74"/>
      <c r="T21" s="74"/>
      <c r="U21" s="65" t="str">
        <f t="shared" si="8"/>
        <v/>
      </c>
    </row>
    <row r="22" ht="26.25" customHeight="1" spans="1:21">
      <c r="A22" s="72">
        <v>2230109</v>
      </c>
      <c r="B22" s="72" t="s">
        <v>1648</v>
      </c>
      <c r="C22" s="60" t="str">
        <f t="shared" si="0"/>
        <v/>
      </c>
      <c r="D22" s="60" t="str">
        <f t="shared" si="1"/>
        <v/>
      </c>
      <c r="E22" s="60" t="str">
        <f t="shared" si="2"/>
        <v/>
      </c>
      <c r="F22" s="74"/>
      <c r="G22" s="74"/>
      <c r="H22" s="74"/>
      <c r="I22" s="74"/>
      <c r="J22" s="74"/>
      <c r="K22" s="74"/>
      <c r="L22" s="60" t="str">
        <f t="shared" si="4"/>
        <v/>
      </c>
      <c r="M22" s="60" t="str">
        <f t="shared" si="5"/>
        <v/>
      </c>
      <c r="N22" s="60" t="str">
        <f t="shared" si="6"/>
        <v/>
      </c>
      <c r="O22" s="74"/>
      <c r="P22" s="74"/>
      <c r="Q22" s="74"/>
      <c r="R22" s="74"/>
      <c r="S22" s="74"/>
      <c r="T22" s="74"/>
      <c r="U22" s="65" t="str">
        <f t="shared" si="8"/>
        <v/>
      </c>
    </row>
    <row r="23" ht="26.25" customHeight="1" spans="1:21">
      <c r="A23" s="72">
        <v>2230199</v>
      </c>
      <c r="B23" s="72" t="s">
        <v>1649</v>
      </c>
      <c r="C23" s="60" t="str">
        <f t="shared" si="0"/>
        <v/>
      </c>
      <c r="D23" s="60" t="str">
        <f t="shared" si="1"/>
        <v/>
      </c>
      <c r="E23" s="60" t="str">
        <f t="shared" si="2"/>
        <v/>
      </c>
      <c r="F23" s="74"/>
      <c r="G23" s="74"/>
      <c r="H23" s="74"/>
      <c r="I23" s="74"/>
      <c r="J23" s="74"/>
      <c r="K23" s="74"/>
      <c r="L23" s="60" t="str">
        <f t="shared" si="4"/>
        <v/>
      </c>
      <c r="M23" s="60" t="str">
        <f t="shared" si="5"/>
        <v/>
      </c>
      <c r="N23" s="60" t="str">
        <f t="shared" si="6"/>
        <v/>
      </c>
      <c r="O23" s="74"/>
      <c r="P23" s="74"/>
      <c r="Q23" s="74"/>
      <c r="R23" s="74"/>
      <c r="S23" s="74"/>
      <c r="T23" s="74"/>
      <c r="U23" s="65" t="str">
        <f t="shared" si="8"/>
        <v/>
      </c>
    </row>
    <row r="24" ht="26.25" customHeight="1" spans="1:21">
      <c r="A24" s="72">
        <v>22302</v>
      </c>
      <c r="B24" s="72" t="s">
        <v>1650</v>
      </c>
      <c r="C24" s="60" t="str">
        <f t="shared" si="0"/>
        <v/>
      </c>
      <c r="D24" s="60" t="str">
        <f t="shared" si="1"/>
        <v/>
      </c>
      <c r="E24" s="60" t="str">
        <f t="shared" si="2"/>
        <v/>
      </c>
      <c r="F24" s="60">
        <f t="shared" ref="F24:K24" si="15">SUM(F25:F33)</f>
        <v>0</v>
      </c>
      <c r="G24" s="60">
        <f t="shared" si="15"/>
        <v>0</v>
      </c>
      <c r="H24" s="60">
        <f t="shared" si="15"/>
        <v>0</v>
      </c>
      <c r="I24" s="60">
        <f t="shared" si="15"/>
        <v>0</v>
      </c>
      <c r="J24" s="60">
        <f t="shared" si="15"/>
        <v>0</v>
      </c>
      <c r="K24" s="60">
        <f t="shared" si="15"/>
        <v>0</v>
      </c>
      <c r="L24" s="60" t="str">
        <f t="shared" si="4"/>
        <v/>
      </c>
      <c r="M24" s="60" t="str">
        <f t="shared" si="5"/>
        <v/>
      </c>
      <c r="N24" s="60" t="str">
        <f t="shared" si="6"/>
        <v/>
      </c>
      <c r="O24" s="60">
        <f t="shared" ref="O24:T24" si="16">SUM(O25:O33)</f>
        <v>0</v>
      </c>
      <c r="P24" s="60">
        <f t="shared" si="16"/>
        <v>0</v>
      </c>
      <c r="Q24" s="60">
        <f t="shared" si="16"/>
        <v>0</v>
      </c>
      <c r="R24" s="60">
        <f t="shared" si="16"/>
        <v>0</v>
      </c>
      <c r="S24" s="60">
        <f t="shared" si="16"/>
        <v>0</v>
      </c>
      <c r="T24" s="60">
        <f t="shared" si="16"/>
        <v>0</v>
      </c>
      <c r="U24" s="65" t="str">
        <f t="shared" si="8"/>
        <v/>
      </c>
    </row>
    <row r="25" ht="26.25" customHeight="1" spans="1:21">
      <c r="A25" s="72">
        <v>2230201</v>
      </c>
      <c r="B25" s="72" t="s">
        <v>1651</v>
      </c>
      <c r="C25" s="60" t="str">
        <f t="shared" si="0"/>
        <v/>
      </c>
      <c r="D25" s="60" t="str">
        <f t="shared" si="1"/>
        <v/>
      </c>
      <c r="E25" s="60" t="str">
        <f t="shared" si="2"/>
        <v/>
      </c>
      <c r="F25" s="74"/>
      <c r="G25" s="74"/>
      <c r="H25" s="74"/>
      <c r="I25" s="74"/>
      <c r="J25" s="74"/>
      <c r="K25" s="74"/>
      <c r="L25" s="60" t="str">
        <f t="shared" si="4"/>
        <v/>
      </c>
      <c r="M25" s="60" t="str">
        <f t="shared" si="5"/>
        <v/>
      </c>
      <c r="N25" s="60" t="str">
        <f t="shared" si="6"/>
        <v/>
      </c>
      <c r="O25" s="74"/>
      <c r="P25" s="74"/>
      <c r="Q25" s="74"/>
      <c r="R25" s="74"/>
      <c r="S25" s="74"/>
      <c r="T25" s="74"/>
      <c r="U25" s="65" t="str">
        <f t="shared" si="8"/>
        <v/>
      </c>
    </row>
    <row r="26" ht="26.25" customHeight="1" spans="1:21">
      <c r="A26" s="72">
        <v>2230202</v>
      </c>
      <c r="B26" s="72" t="s">
        <v>1652</v>
      </c>
      <c r="C26" s="60" t="str">
        <f t="shared" si="0"/>
        <v/>
      </c>
      <c r="D26" s="60" t="str">
        <f t="shared" si="1"/>
        <v/>
      </c>
      <c r="E26" s="60" t="str">
        <f t="shared" si="2"/>
        <v/>
      </c>
      <c r="F26" s="74"/>
      <c r="G26" s="74"/>
      <c r="H26" s="74"/>
      <c r="I26" s="74"/>
      <c r="J26" s="74"/>
      <c r="K26" s="74"/>
      <c r="L26" s="60" t="str">
        <f t="shared" si="4"/>
        <v/>
      </c>
      <c r="M26" s="60" t="str">
        <f t="shared" si="5"/>
        <v/>
      </c>
      <c r="N26" s="60" t="str">
        <f t="shared" si="6"/>
        <v/>
      </c>
      <c r="O26" s="74"/>
      <c r="P26" s="74"/>
      <c r="Q26" s="74"/>
      <c r="R26" s="74"/>
      <c r="S26" s="74"/>
      <c r="T26" s="74"/>
      <c r="U26" s="65" t="str">
        <f t="shared" si="8"/>
        <v/>
      </c>
    </row>
    <row r="27" ht="26.25" customHeight="1" spans="1:21">
      <c r="A27" s="72">
        <v>2230203</v>
      </c>
      <c r="B27" s="72" t="s">
        <v>1653</v>
      </c>
      <c r="C27" s="60" t="str">
        <f t="shared" si="0"/>
        <v/>
      </c>
      <c r="D27" s="60" t="str">
        <f t="shared" si="1"/>
        <v/>
      </c>
      <c r="E27" s="60" t="str">
        <f t="shared" si="2"/>
        <v/>
      </c>
      <c r="F27" s="74"/>
      <c r="G27" s="74"/>
      <c r="H27" s="74"/>
      <c r="I27" s="74"/>
      <c r="J27" s="74"/>
      <c r="K27" s="74"/>
      <c r="L27" s="60" t="str">
        <f t="shared" si="4"/>
        <v/>
      </c>
      <c r="M27" s="60" t="str">
        <f t="shared" si="5"/>
        <v/>
      </c>
      <c r="N27" s="60" t="str">
        <f t="shared" si="6"/>
        <v/>
      </c>
      <c r="O27" s="74"/>
      <c r="P27" s="74"/>
      <c r="Q27" s="74"/>
      <c r="R27" s="74"/>
      <c r="S27" s="74"/>
      <c r="T27" s="74"/>
      <c r="U27" s="65" t="str">
        <f t="shared" si="8"/>
        <v/>
      </c>
    </row>
    <row r="28" ht="26.25" customHeight="1" spans="1:21">
      <c r="A28" s="72">
        <v>2230204</v>
      </c>
      <c r="B28" s="72" t="s">
        <v>1654</v>
      </c>
      <c r="C28" s="60" t="str">
        <f t="shared" si="0"/>
        <v/>
      </c>
      <c r="D28" s="60" t="str">
        <f t="shared" si="1"/>
        <v/>
      </c>
      <c r="E28" s="60" t="str">
        <f t="shared" si="2"/>
        <v/>
      </c>
      <c r="F28" s="74"/>
      <c r="G28" s="74"/>
      <c r="H28" s="74"/>
      <c r="I28" s="74"/>
      <c r="J28" s="74"/>
      <c r="K28" s="74"/>
      <c r="L28" s="60" t="str">
        <f t="shared" si="4"/>
        <v/>
      </c>
      <c r="M28" s="60" t="str">
        <f t="shared" si="5"/>
        <v/>
      </c>
      <c r="N28" s="60" t="str">
        <f t="shared" si="6"/>
        <v/>
      </c>
      <c r="O28" s="74"/>
      <c r="P28" s="74"/>
      <c r="Q28" s="74"/>
      <c r="R28" s="74"/>
      <c r="S28" s="74"/>
      <c r="T28" s="74"/>
      <c r="U28" s="65" t="str">
        <f t="shared" si="8"/>
        <v/>
      </c>
    </row>
    <row r="29" ht="26.25" customHeight="1" spans="1:21">
      <c r="A29" s="72">
        <v>2230205</v>
      </c>
      <c r="B29" s="72" t="s">
        <v>1655</v>
      </c>
      <c r="C29" s="60" t="str">
        <f t="shared" si="0"/>
        <v/>
      </c>
      <c r="D29" s="60" t="str">
        <f t="shared" si="1"/>
        <v/>
      </c>
      <c r="E29" s="60" t="str">
        <f t="shared" si="2"/>
        <v/>
      </c>
      <c r="F29" s="74"/>
      <c r="G29" s="74"/>
      <c r="H29" s="74"/>
      <c r="I29" s="74"/>
      <c r="J29" s="74"/>
      <c r="K29" s="74"/>
      <c r="L29" s="60" t="str">
        <f t="shared" si="4"/>
        <v/>
      </c>
      <c r="M29" s="60" t="str">
        <f t="shared" si="5"/>
        <v/>
      </c>
      <c r="N29" s="60" t="str">
        <f t="shared" si="6"/>
        <v/>
      </c>
      <c r="O29" s="74"/>
      <c r="P29" s="74"/>
      <c r="Q29" s="74"/>
      <c r="R29" s="74"/>
      <c r="S29" s="74"/>
      <c r="T29" s="74"/>
      <c r="U29" s="65" t="str">
        <f t="shared" si="8"/>
        <v/>
      </c>
    </row>
    <row r="30" ht="26.25" customHeight="1" spans="1:21">
      <c r="A30" s="72">
        <v>2230206</v>
      </c>
      <c r="B30" s="72" t="s">
        <v>1656</v>
      </c>
      <c r="C30" s="60" t="str">
        <f t="shared" si="0"/>
        <v/>
      </c>
      <c r="D30" s="60" t="str">
        <f t="shared" si="1"/>
        <v/>
      </c>
      <c r="E30" s="60" t="str">
        <f t="shared" si="2"/>
        <v/>
      </c>
      <c r="F30" s="74"/>
      <c r="G30" s="74"/>
      <c r="H30" s="74"/>
      <c r="I30" s="74"/>
      <c r="J30" s="74"/>
      <c r="K30" s="74"/>
      <c r="L30" s="60" t="str">
        <f t="shared" si="4"/>
        <v/>
      </c>
      <c r="M30" s="60" t="str">
        <f t="shared" si="5"/>
        <v/>
      </c>
      <c r="N30" s="60" t="str">
        <f t="shared" si="6"/>
        <v/>
      </c>
      <c r="O30" s="74"/>
      <c r="P30" s="74"/>
      <c r="Q30" s="74"/>
      <c r="R30" s="74"/>
      <c r="S30" s="74"/>
      <c r="T30" s="74"/>
      <c r="U30" s="65" t="str">
        <f t="shared" si="8"/>
        <v/>
      </c>
    </row>
    <row r="31" ht="26.25" customHeight="1" spans="1:21">
      <c r="A31" s="72">
        <v>2230207</v>
      </c>
      <c r="B31" s="72" t="s">
        <v>1657</v>
      </c>
      <c r="C31" s="60" t="str">
        <f t="shared" si="0"/>
        <v/>
      </c>
      <c r="D31" s="60" t="str">
        <f t="shared" si="1"/>
        <v/>
      </c>
      <c r="E31" s="60" t="str">
        <f t="shared" si="2"/>
        <v/>
      </c>
      <c r="F31" s="74"/>
      <c r="G31" s="74"/>
      <c r="H31" s="74"/>
      <c r="I31" s="74"/>
      <c r="J31" s="74"/>
      <c r="K31" s="74"/>
      <c r="L31" s="60" t="str">
        <f t="shared" si="4"/>
        <v/>
      </c>
      <c r="M31" s="60" t="str">
        <f t="shared" si="5"/>
        <v/>
      </c>
      <c r="N31" s="60" t="str">
        <f t="shared" si="6"/>
        <v/>
      </c>
      <c r="O31" s="74"/>
      <c r="P31" s="74"/>
      <c r="Q31" s="74"/>
      <c r="R31" s="74"/>
      <c r="S31" s="74"/>
      <c r="T31" s="74"/>
      <c r="U31" s="65" t="str">
        <f t="shared" si="8"/>
        <v/>
      </c>
    </row>
    <row r="32" ht="26.25" customHeight="1" spans="1:21">
      <c r="A32" s="72">
        <v>2230208</v>
      </c>
      <c r="B32" s="72" t="s">
        <v>1658</v>
      </c>
      <c r="C32" s="60" t="str">
        <f t="shared" si="0"/>
        <v/>
      </c>
      <c r="D32" s="60" t="str">
        <f t="shared" si="1"/>
        <v/>
      </c>
      <c r="E32" s="60" t="str">
        <f t="shared" si="2"/>
        <v/>
      </c>
      <c r="F32" s="74"/>
      <c r="G32" s="74"/>
      <c r="H32" s="74"/>
      <c r="I32" s="74"/>
      <c r="J32" s="74"/>
      <c r="K32" s="74"/>
      <c r="L32" s="60" t="str">
        <f t="shared" si="4"/>
        <v/>
      </c>
      <c r="M32" s="60" t="str">
        <f t="shared" si="5"/>
        <v/>
      </c>
      <c r="N32" s="60" t="str">
        <f t="shared" si="6"/>
        <v/>
      </c>
      <c r="O32" s="74"/>
      <c r="P32" s="74"/>
      <c r="Q32" s="74"/>
      <c r="R32" s="74"/>
      <c r="S32" s="74"/>
      <c r="T32" s="74"/>
      <c r="U32" s="65" t="str">
        <f t="shared" si="8"/>
        <v/>
      </c>
    </row>
    <row r="33" ht="26.25" customHeight="1" spans="1:21">
      <c r="A33" s="72">
        <v>2230299</v>
      </c>
      <c r="B33" s="72" t="s">
        <v>1659</v>
      </c>
      <c r="C33" s="60" t="str">
        <f t="shared" si="0"/>
        <v/>
      </c>
      <c r="D33" s="60" t="str">
        <f t="shared" si="1"/>
        <v/>
      </c>
      <c r="E33" s="60" t="str">
        <f t="shared" si="2"/>
        <v/>
      </c>
      <c r="F33" s="74"/>
      <c r="G33" s="74"/>
      <c r="H33" s="74"/>
      <c r="I33" s="74"/>
      <c r="J33" s="74"/>
      <c r="K33" s="74"/>
      <c r="L33" s="60" t="str">
        <f t="shared" si="4"/>
        <v/>
      </c>
      <c r="M33" s="60" t="str">
        <f t="shared" si="5"/>
        <v/>
      </c>
      <c r="N33" s="60" t="str">
        <f t="shared" si="6"/>
        <v/>
      </c>
      <c r="O33" s="74"/>
      <c r="P33" s="74"/>
      <c r="Q33" s="74"/>
      <c r="R33" s="74"/>
      <c r="S33" s="74"/>
      <c r="T33" s="74"/>
      <c r="U33" s="65" t="str">
        <f t="shared" si="8"/>
        <v/>
      </c>
    </row>
    <row r="34" ht="26.25" customHeight="1" spans="1:21">
      <c r="A34" s="72">
        <v>22303</v>
      </c>
      <c r="B34" s="72" t="s">
        <v>1660</v>
      </c>
      <c r="C34" s="60">
        <f t="shared" si="0"/>
        <v>5277</v>
      </c>
      <c r="D34" s="60" t="str">
        <f t="shared" si="1"/>
        <v/>
      </c>
      <c r="E34" s="60">
        <f t="shared" si="2"/>
        <v>5277</v>
      </c>
      <c r="F34" s="60">
        <f t="shared" ref="F34:K34" si="17">F35</f>
        <v>0</v>
      </c>
      <c r="G34" s="60">
        <f t="shared" si="17"/>
        <v>0</v>
      </c>
      <c r="H34" s="60">
        <f t="shared" si="17"/>
        <v>0</v>
      </c>
      <c r="I34" s="60">
        <f t="shared" si="17"/>
        <v>0</v>
      </c>
      <c r="J34" s="60">
        <f t="shared" si="17"/>
        <v>0</v>
      </c>
      <c r="K34" s="60">
        <f t="shared" si="17"/>
        <v>5277</v>
      </c>
      <c r="L34" s="60" t="str">
        <f t="shared" si="4"/>
        <v/>
      </c>
      <c r="M34" s="60" t="str">
        <f t="shared" si="5"/>
        <v/>
      </c>
      <c r="N34" s="60" t="str">
        <f t="shared" si="6"/>
        <v/>
      </c>
      <c r="O34" s="60">
        <f t="shared" ref="O34:T34" si="18">O35</f>
        <v>0</v>
      </c>
      <c r="P34" s="60">
        <f t="shared" si="18"/>
        <v>0</v>
      </c>
      <c r="Q34" s="60">
        <f t="shared" si="18"/>
        <v>0</v>
      </c>
      <c r="R34" s="60">
        <f t="shared" si="18"/>
        <v>0</v>
      </c>
      <c r="S34" s="60">
        <f t="shared" si="18"/>
        <v>0</v>
      </c>
      <c r="T34" s="60">
        <f t="shared" si="18"/>
        <v>0</v>
      </c>
      <c r="U34" s="65" t="str">
        <f t="shared" si="8"/>
        <v/>
      </c>
    </row>
    <row r="35" ht="26.25" customHeight="1" spans="1:21">
      <c r="A35" s="72">
        <v>2230301</v>
      </c>
      <c r="B35" s="72" t="s">
        <v>1661</v>
      </c>
      <c r="C35" s="60">
        <f t="shared" si="0"/>
        <v>5277</v>
      </c>
      <c r="D35" s="60" t="str">
        <f t="shared" si="1"/>
        <v/>
      </c>
      <c r="E35" s="60">
        <f t="shared" si="2"/>
        <v>5277</v>
      </c>
      <c r="F35" s="74"/>
      <c r="G35" s="74"/>
      <c r="H35" s="74"/>
      <c r="I35" s="74"/>
      <c r="J35" s="74"/>
      <c r="K35" s="74">
        <v>5277</v>
      </c>
      <c r="L35" s="60" t="str">
        <f t="shared" si="4"/>
        <v/>
      </c>
      <c r="M35" s="60" t="str">
        <f t="shared" si="5"/>
        <v/>
      </c>
      <c r="N35" s="60" t="str">
        <f t="shared" si="6"/>
        <v/>
      </c>
      <c r="O35" s="74"/>
      <c r="P35" s="74"/>
      <c r="Q35" s="74"/>
      <c r="R35" s="74"/>
      <c r="S35" s="74"/>
      <c r="T35" s="74"/>
      <c r="U35" s="65" t="str">
        <f t="shared" si="8"/>
        <v/>
      </c>
    </row>
    <row r="36" ht="26.25" customHeight="1" spans="1:21">
      <c r="A36" s="72">
        <v>22399</v>
      </c>
      <c r="B36" s="72" t="s">
        <v>1662</v>
      </c>
      <c r="C36" s="60">
        <f t="shared" si="0"/>
        <v>11000</v>
      </c>
      <c r="D36" s="60" t="str">
        <f t="shared" si="1"/>
        <v/>
      </c>
      <c r="E36" s="60">
        <f t="shared" si="2"/>
        <v>11000</v>
      </c>
      <c r="F36" s="60">
        <f t="shared" ref="F36:K36" si="19">F37</f>
        <v>0</v>
      </c>
      <c r="G36" s="60">
        <f t="shared" si="19"/>
        <v>0</v>
      </c>
      <c r="H36" s="60">
        <f t="shared" si="19"/>
        <v>0</v>
      </c>
      <c r="I36" s="60">
        <f t="shared" si="19"/>
        <v>0</v>
      </c>
      <c r="J36" s="60">
        <f t="shared" si="19"/>
        <v>0</v>
      </c>
      <c r="K36" s="60">
        <f t="shared" si="19"/>
        <v>11000</v>
      </c>
      <c r="L36" s="60">
        <f t="shared" si="4"/>
        <v>10000</v>
      </c>
      <c r="M36" s="60" t="str">
        <f t="shared" si="5"/>
        <v/>
      </c>
      <c r="N36" s="60">
        <f t="shared" si="6"/>
        <v>10000</v>
      </c>
      <c r="O36" s="60">
        <f t="shared" ref="O36:T36" si="20">O37</f>
        <v>0</v>
      </c>
      <c r="P36" s="60">
        <f t="shared" si="20"/>
        <v>0</v>
      </c>
      <c r="Q36" s="60">
        <f t="shared" si="20"/>
        <v>0</v>
      </c>
      <c r="R36" s="60">
        <f t="shared" si="20"/>
        <v>0</v>
      </c>
      <c r="S36" s="60">
        <f t="shared" si="20"/>
        <v>0</v>
      </c>
      <c r="T36" s="60">
        <f t="shared" si="20"/>
        <v>10000</v>
      </c>
      <c r="U36" s="65">
        <f t="shared" si="8"/>
        <v>0.909090909090909</v>
      </c>
    </row>
    <row r="37" ht="26.25" customHeight="1" spans="1:21">
      <c r="A37" s="72">
        <v>2239999</v>
      </c>
      <c r="B37" s="72" t="s">
        <v>1663</v>
      </c>
      <c r="C37" s="60">
        <f t="shared" si="0"/>
        <v>11000</v>
      </c>
      <c r="D37" s="60" t="str">
        <f t="shared" si="1"/>
        <v/>
      </c>
      <c r="E37" s="60">
        <f t="shared" si="2"/>
        <v>11000</v>
      </c>
      <c r="F37" s="74"/>
      <c r="G37" s="74"/>
      <c r="H37" s="74"/>
      <c r="I37" s="74"/>
      <c r="J37" s="74"/>
      <c r="K37" s="74">
        <v>11000</v>
      </c>
      <c r="L37" s="60">
        <f t="shared" si="4"/>
        <v>10000</v>
      </c>
      <c r="M37" s="60" t="str">
        <f t="shared" si="5"/>
        <v/>
      </c>
      <c r="N37" s="60">
        <f t="shared" si="6"/>
        <v>10000</v>
      </c>
      <c r="O37" s="74"/>
      <c r="P37" s="74"/>
      <c r="Q37" s="74"/>
      <c r="R37" s="74"/>
      <c r="S37" s="74"/>
      <c r="T37" s="74">
        <v>10000</v>
      </c>
      <c r="U37" s="65">
        <f t="shared" si="8"/>
        <v>0.909090909090909</v>
      </c>
    </row>
    <row r="38" ht="26.25" customHeight="1" spans="1:21">
      <c r="A38" s="62" t="s">
        <v>1141</v>
      </c>
      <c r="B38" s="62"/>
      <c r="C38" s="63">
        <f t="shared" si="0"/>
        <v>16277</v>
      </c>
      <c r="D38" s="63" t="str">
        <f t="shared" si="1"/>
        <v/>
      </c>
      <c r="E38" s="63">
        <f t="shared" si="2"/>
        <v>16277</v>
      </c>
      <c r="F38" s="63">
        <f t="shared" ref="F38:K38" si="21">F12+F9</f>
        <v>0</v>
      </c>
      <c r="G38" s="63">
        <f t="shared" si="21"/>
        <v>0</v>
      </c>
      <c r="H38" s="63">
        <f t="shared" si="21"/>
        <v>0</v>
      </c>
      <c r="I38" s="63">
        <f t="shared" si="21"/>
        <v>0</v>
      </c>
      <c r="J38" s="63">
        <f t="shared" si="21"/>
        <v>0</v>
      </c>
      <c r="K38" s="63">
        <f t="shared" si="21"/>
        <v>16277</v>
      </c>
      <c r="L38" s="63">
        <f t="shared" si="4"/>
        <v>10000</v>
      </c>
      <c r="M38" s="63" t="str">
        <f t="shared" si="5"/>
        <v/>
      </c>
      <c r="N38" s="63">
        <f t="shared" si="6"/>
        <v>10000</v>
      </c>
      <c r="O38" s="63">
        <f t="shared" ref="O38:T38" si="22">O9+O12</f>
        <v>0</v>
      </c>
      <c r="P38" s="63">
        <f t="shared" si="22"/>
        <v>0</v>
      </c>
      <c r="Q38" s="63">
        <f t="shared" si="22"/>
        <v>0</v>
      </c>
      <c r="R38" s="63">
        <f t="shared" si="22"/>
        <v>0</v>
      </c>
      <c r="S38" s="63">
        <f t="shared" si="22"/>
        <v>0</v>
      </c>
      <c r="T38" s="63">
        <f t="shared" si="22"/>
        <v>10000</v>
      </c>
      <c r="U38" s="65">
        <f t="shared" si="8"/>
        <v>0.61436382625791</v>
      </c>
    </row>
    <row r="39" ht="26.25" customHeight="1" spans="1:21">
      <c r="A39" s="59" t="s">
        <v>1617</v>
      </c>
      <c r="B39" s="59" t="s">
        <v>1617</v>
      </c>
      <c r="C39" s="60" t="str">
        <f t="shared" si="0"/>
        <v/>
      </c>
      <c r="D39" s="60" t="str">
        <f t="shared" si="1"/>
        <v/>
      </c>
      <c r="E39" s="60" t="str">
        <f t="shared" si="2"/>
        <v/>
      </c>
      <c r="F39" s="74"/>
      <c r="G39" s="74"/>
      <c r="H39" s="74"/>
      <c r="I39" s="74"/>
      <c r="J39" s="74"/>
      <c r="K39" s="74"/>
      <c r="L39" s="60" t="str">
        <f t="shared" si="4"/>
        <v/>
      </c>
      <c r="M39" s="60" t="str">
        <f t="shared" si="5"/>
        <v/>
      </c>
      <c r="N39" s="60" t="str">
        <f t="shared" si="6"/>
        <v/>
      </c>
      <c r="O39" s="74"/>
      <c r="P39" s="74"/>
      <c r="Q39" s="74"/>
      <c r="R39" s="74"/>
      <c r="S39" s="74"/>
      <c r="T39" s="74"/>
      <c r="U39" s="65" t="str">
        <f t="shared" si="8"/>
        <v/>
      </c>
    </row>
    <row r="40" ht="26.25" customHeight="1" spans="1:21">
      <c r="A40" s="59" t="s">
        <v>1620</v>
      </c>
      <c r="B40" s="59"/>
      <c r="C40" s="60" t="str">
        <f t="shared" si="0"/>
        <v/>
      </c>
      <c r="D40" s="60" t="str">
        <f t="shared" si="1"/>
        <v/>
      </c>
      <c r="E40" s="60" t="str">
        <f t="shared" si="2"/>
        <v/>
      </c>
      <c r="F40" s="74"/>
      <c r="G40" s="74"/>
      <c r="H40" s="74"/>
      <c r="I40" s="74"/>
      <c r="J40" s="74"/>
      <c r="K40" s="74"/>
      <c r="L40" s="60" t="str">
        <f t="shared" si="4"/>
        <v/>
      </c>
      <c r="M40" s="60" t="str">
        <f t="shared" si="5"/>
        <v/>
      </c>
      <c r="N40" s="60" t="str">
        <f t="shared" si="6"/>
        <v/>
      </c>
      <c r="O40" s="74"/>
      <c r="P40" s="74"/>
      <c r="Q40" s="74"/>
      <c r="R40" s="74"/>
      <c r="S40" s="74"/>
      <c r="T40" s="74"/>
      <c r="U40" s="65" t="str">
        <f t="shared" si="8"/>
        <v/>
      </c>
    </row>
    <row r="41" ht="26.25" customHeight="1" spans="1:21">
      <c r="A41" s="59" t="s">
        <v>1623</v>
      </c>
      <c r="B41" s="59" t="s">
        <v>1623</v>
      </c>
      <c r="C41" s="60">
        <f>D41+E41</f>
        <v>32423</v>
      </c>
      <c r="D41" s="60">
        <f>F41+H41+J41</f>
        <v>0</v>
      </c>
      <c r="E41" s="60">
        <f>G41+I41+K41</f>
        <v>32423</v>
      </c>
      <c r="F41" s="74"/>
      <c r="G41" s="74"/>
      <c r="H41" s="74"/>
      <c r="I41" s="74"/>
      <c r="J41" s="74"/>
      <c r="K41" s="74">
        <v>32423</v>
      </c>
      <c r="L41" s="60">
        <f>M41+N41</f>
        <v>0</v>
      </c>
      <c r="M41" s="60">
        <f>O41+Q41+S41</f>
        <v>0</v>
      </c>
      <c r="N41" s="60">
        <f>P41+R41+T41</f>
        <v>0</v>
      </c>
      <c r="O41" s="74"/>
      <c r="P41" s="74"/>
      <c r="Q41" s="74"/>
      <c r="R41" s="74"/>
      <c r="S41" s="74"/>
      <c r="T41" s="74"/>
      <c r="U41" s="65">
        <f t="shared" si="8"/>
        <v>0</v>
      </c>
    </row>
    <row r="42" ht="26.25" customHeight="1" spans="1:21">
      <c r="A42" s="59" t="s">
        <v>1625</v>
      </c>
      <c r="B42" s="59"/>
      <c r="C42" s="60">
        <f>IF((IF(D42="",0,D42)+IF(E42="",0,E42))=0,"",(IF(D42="",0,D42)+IF(E42="",0,E42)))</f>
        <v>1204</v>
      </c>
      <c r="D42" s="60" t="str">
        <f>IF((F42+H42+J42)=0,"",(F42+H42+J42))</f>
        <v/>
      </c>
      <c r="E42" s="60">
        <f>IF((G42+I42+K42)=0,"",(G42+I42+K42))</f>
        <v>1204</v>
      </c>
      <c r="F42" s="74"/>
      <c r="G42" s="74"/>
      <c r="H42" s="74"/>
      <c r="I42" s="74"/>
      <c r="J42" s="74"/>
      <c r="K42" s="74">
        <v>1204</v>
      </c>
      <c r="L42" s="60" t="str">
        <f>IF((IF(M42="",0,M42)+IF(N42="",0,N42))=0,"",(IF(M42="",0,M42)+IF(N42="",0,N42)))</f>
        <v/>
      </c>
      <c r="M42" s="60" t="str">
        <f>IF((O42+Q42+S42)=0,"",(O42+Q42+S42))</f>
        <v/>
      </c>
      <c r="N42" s="60" t="str">
        <f>IF((P42+R42+T42)=0,"",(P42+R42+T42))</f>
        <v/>
      </c>
      <c r="O42" s="74"/>
      <c r="P42" s="74"/>
      <c r="Q42" s="74"/>
      <c r="R42" s="74"/>
      <c r="S42" s="74"/>
      <c r="T42" s="74"/>
      <c r="U42" s="65" t="str">
        <f t="shared" si="8"/>
        <v/>
      </c>
    </row>
    <row r="43" ht="26.25" customHeight="1" spans="1:21">
      <c r="A43" s="62" t="s">
        <v>1141</v>
      </c>
      <c r="B43" s="62"/>
      <c r="C43" s="63">
        <f>D43+E43</f>
        <v>49904</v>
      </c>
      <c r="D43" s="63">
        <f>F43+H43+J43</f>
        <v>0</v>
      </c>
      <c r="E43" s="63">
        <f>G43+I43+K43</f>
        <v>49904</v>
      </c>
      <c r="F43" s="63">
        <f t="shared" ref="F43:K43" si="23">SUM(F38:F42)</f>
        <v>0</v>
      </c>
      <c r="G43" s="63">
        <f t="shared" si="23"/>
        <v>0</v>
      </c>
      <c r="H43" s="63">
        <f t="shared" si="23"/>
        <v>0</v>
      </c>
      <c r="I43" s="63">
        <f t="shared" si="23"/>
        <v>0</v>
      </c>
      <c r="J43" s="63">
        <f t="shared" si="23"/>
        <v>0</v>
      </c>
      <c r="K43" s="63">
        <f t="shared" si="23"/>
        <v>49904</v>
      </c>
      <c r="L43" s="63">
        <f>M43+N43</f>
        <v>10000</v>
      </c>
      <c r="M43" s="63">
        <f>O43+Q43+S43</f>
        <v>0</v>
      </c>
      <c r="N43" s="63">
        <f>P43+R43+T43</f>
        <v>10000</v>
      </c>
      <c r="O43" s="63">
        <f t="shared" ref="O43:T43" si="24">SUM(O38:O42)</f>
        <v>0</v>
      </c>
      <c r="P43" s="63">
        <f t="shared" si="24"/>
        <v>0</v>
      </c>
      <c r="Q43" s="63">
        <f t="shared" si="24"/>
        <v>0</v>
      </c>
      <c r="R43" s="63">
        <f t="shared" si="24"/>
        <v>0</v>
      </c>
      <c r="S43" s="63">
        <f t="shared" si="24"/>
        <v>0</v>
      </c>
      <c r="T43" s="63">
        <f t="shared" si="24"/>
        <v>10000</v>
      </c>
      <c r="U43" s="65">
        <f t="shared" si="8"/>
        <v>0.200384738698301</v>
      </c>
    </row>
  </sheetData>
  <sheetProtection password="861E" sheet="1"/>
  <mergeCells count="23">
    <mergeCell ref="A2:U2"/>
    <mergeCell ref="A3:U3"/>
    <mergeCell ref="C4:K4"/>
    <mergeCell ref="L4:T4"/>
    <mergeCell ref="D5:E5"/>
    <mergeCell ref="F5:G5"/>
    <mergeCell ref="H5:I5"/>
    <mergeCell ref="J5:K5"/>
    <mergeCell ref="M5:N5"/>
    <mergeCell ref="O5:P5"/>
    <mergeCell ref="Q5:R5"/>
    <mergeCell ref="S5:T5"/>
    <mergeCell ref="A38:B38"/>
    <mergeCell ref="A39:B39"/>
    <mergeCell ref="A40:B40"/>
    <mergeCell ref="A41:B41"/>
    <mergeCell ref="A42:B42"/>
    <mergeCell ref="A43:B43"/>
    <mergeCell ref="A4:A6"/>
    <mergeCell ref="B4:B6"/>
    <mergeCell ref="C5:C6"/>
    <mergeCell ref="L5:L6"/>
    <mergeCell ref="U4:U6"/>
  </mergeCells>
  <dataValidations count="3">
    <dataValidation type="decimal" operator="between" allowBlank="1" showInputMessage="1" showErrorMessage="1" sqref="F11:K11 O11:T11 F35:K35 O35:T35 F37:K37 O37:T37 O25:T33 F39:K42 F25:K33 F14:K23 O14:T23 O39:T42">
      <formula1>-999999999999</formula1>
      <formula2>999999999999</formula2>
    </dataValidation>
    <dataValidation type="decimal" operator="equal" showInputMessage="1" showErrorMessage="1" error="与表3中(110090103从国有资本经营预算调入)上年执行数(D87)不相等，请查看修改！" prompt="需与表3中(110090103从国有资本经营预算调入)上年执行数(D87)相等！" sqref="C41" errorStyle="warning">
      <formula1>一般公共预算支出表!D87</formula1>
    </dataValidation>
    <dataValidation type="decimal" operator="equal" showInputMessage="1" showErrorMessage="1" error="与表3中(110090103从国有资本经营预算调入)金额(E87)不相等，请查看修改" prompt="需与表3中(110090103从国有资本经营预算调入)金额(E87)相等！" sqref="L41" errorStyle="warning">
      <formula1>一般公共预算支出表!E87</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topLeftCell="C1" workbookViewId="0">
      <selection activeCell="R24" sqref="R24"/>
    </sheetView>
  </sheetViews>
  <sheetFormatPr defaultColWidth="7.75" defaultRowHeight="13.5" customHeight="1"/>
  <cols>
    <col min="1" max="1" width="9.5" style="52" customWidth="1"/>
    <col min="2" max="2" width="42.5" style="52" customWidth="1"/>
    <col min="3" max="21" width="11.625" style="52" customWidth="1"/>
    <col min="22" max="16384" width="7.75" style="50"/>
  </cols>
  <sheetData>
    <row r="1" s="50" customFormat="1" ht="14.25" customHeight="1" spans="1:21">
      <c r="A1" s="53"/>
      <c r="B1" s="54"/>
      <c r="C1" s="54"/>
      <c r="D1" s="54"/>
      <c r="E1" s="54"/>
      <c r="F1" s="54"/>
      <c r="G1" s="54"/>
      <c r="H1" s="54"/>
      <c r="I1" s="54"/>
      <c r="J1" s="54"/>
      <c r="K1" s="54"/>
      <c r="L1" s="54"/>
      <c r="M1" s="54"/>
      <c r="N1" s="54"/>
      <c r="O1" s="54"/>
      <c r="P1" s="54"/>
      <c r="Q1" s="54"/>
      <c r="R1" s="54"/>
      <c r="S1" s="54"/>
      <c r="T1" s="54"/>
      <c r="U1" s="54"/>
    </row>
    <row r="2" s="51" customFormat="1" ht="45" customHeight="1" spans="1:21">
      <c r="A2" s="55" t="s">
        <v>1664</v>
      </c>
      <c r="B2" s="55"/>
      <c r="C2" s="55"/>
      <c r="D2" s="55"/>
      <c r="E2" s="55"/>
      <c r="F2" s="55"/>
      <c r="G2" s="55"/>
      <c r="H2" s="55"/>
      <c r="I2" s="55"/>
      <c r="J2" s="55"/>
      <c r="K2" s="55"/>
      <c r="L2" s="55"/>
      <c r="M2" s="55"/>
      <c r="N2" s="55"/>
      <c r="O2" s="55"/>
      <c r="P2" s="55"/>
      <c r="Q2" s="55"/>
      <c r="R2" s="55"/>
      <c r="S2" s="55"/>
      <c r="T2" s="55"/>
      <c r="U2" s="55"/>
    </row>
    <row r="3" s="51" customFormat="1" ht="23" customHeight="1" spans="1:21">
      <c r="A3" s="55"/>
      <c r="B3" s="55"/>
      <c r="C3" s="55"/>
      <c r="D3" s="55"/>
      <c r="E3" s="55"/>
      <c r="F3" s="55"/>
      <c r="G3" s="55"/>
      <c r="H3" s="55"/>
      <c r="I3" s="55"/>
      <c r="J3" s="55"/>
      <c r="K3" s="55"/>
      <c r="L3" s="55"/>
      <c r="M3" s="55"/>
      <c r="N3" s="55"/>
      <c r="O3" s="55"/>
      <c r="P3" s="64" t="s">
        <v>2</v>
      </c>
      <c r="Q3" s="55"/>
      <c r="R3" s="55"/>
      <c r="S3" s="55"/>
      <c r="T3" s="55"/>
      <c r="U3" s="55"/>
    </row>
    <row r="4" s="50" customFormat="1" ht="21" customHeight="1" spans="1:21">
      <c r="A4" s="56" t="s">
        <v>2</v>
      </c>
      <c r="B4" s="56"/>
      <c r="C4" s="56"/>
      <c r="D4" s="56"/>
      <c r="E4" s="56"/>
      <c r="F4" s="56"/>
      <c r="G4" s="56"/>
      <c r="H4" s="56"/>
      <c r="I4" s="56"/>
      <c r="J4" s="56"/>
      <c r="K4" s="56"/>
      <c r="L4" s="56"/>
      <c r="M4" s="56"/>
      <c r="N4" s="56"/>
      <c r="O4" s="56"/>
      <c r="P4" s="56"/>
      <c r="Q4" s="56"/>
      <c r="R4" s="56"/>
      <c r="S4" s="56"/>
      <c r="T4" s="56"/>
      <c r="U4" s="56"/>
    </row>
    <row r="5" s="50" customFormat="1" ht="21.75" customHeight="1" spans="1:21">
      <c r="A5" s="57" t="s">
        <v>1550</v>
      </c>
      <c r="B5" s="57" t="s">
        <v>1633</v>
      </c>
      <c r="C5" s="57" t="s">
        <v>1552</v>
      </c>
      <c r="D5" s="58"/>
      <c r="E5" s="58"/>
      <c r="F5" s="58"/>
      <c r="G5" s="58"/>
      <c r="H5" s="58"/>
      <c r="I5" s="58"/>
      <c r="J5" s="58"/>
      <c r="K5" s="58"/>
      <c r="L5" s="57" t="s">
        <v>1553</v>
      </c>
      <c r="M5" s="58"/>
      <c r="N5" s="58"/>
      <c r="O5" s="58"/>
      <c r="P5" s="58"/>
      <c r="Q5" s="58"/>
      <c r="R5" s="58"/>
      <c r="S5" s="58"/>
      <c r="T5" s="58"/>
      <c r="U5" s="57" t="s">
        <v>1554</v>
      </c>
    </row>
    <row r="6" s="50" customFormat="1" ht="21.75" customHeight="1" spans="1:21">
      <c r="A6" s="58"/>
      <c r="B6" s="58"/>
      <c r="C6" s="57" t="s">
        <v>1144</v>
      </c>
      <c r="D6" s="57" t="s">
        <v>1555</v>
      </c>
      <c r="E6" s="58"/>
      <c r="F6" s="57" t="s">
        <v>1634</v>
      </c>
      <c r="G6" s="58"/>
      <c r="H6" s="57" t="s">
        <v>1635</v>
      </c>
      <c r="I6" s="58"/>
      <c r="J6" s="57" t="s">
        <v>1129</v>
      </c>
      <c r="K6" s="58"/>
      <c r="L6" s="57" t="s">
        <v>1144</v>
      </c>
      <c r="M6" s="57" t="s">
        <v>1555</v>
      </c>
      <c r="N6" s="58"/>
      <c r="O6" s="57" t="s">
        <v>1634</v>
      </c>
      <c r="P6" s="58"/>
      <c r="Q6" s="57" t="s">
        <v>1635</v>
      </c>
      <c r="R6" s="58"/>
      <c r="S6" s="57" t="s">
        <v>1129</v>
      </c>
      <c r="T6" s="58"/>
      <c r="U6" s="58"/>
    </row>
    <row r="7" s="50" customFormat="1" ht="44.25" customHeight="1" spans="1:21">
      <c r="A7" s="58"/>
      <c r="B7" s="58"/>
      <c r="C7" s="58"/>
      <c r="D7" s="57" t="s">
        <v>1556</v>
      </c>
      <c r="E7" s="57" t="s">
        <v>1557</v>
      </c>
      <c r="F7" s="57" t="s">
        <v>1556</v>
      </c>
      <c r="G7" s="57" t="s">
        <v>1557</v>
      </c>
      <c r="H7" s="57" t="s">
        <v>1556</v>
      </c>
      <c r="I7" s="57" t="s">
        <v>1557</v>
      </c>
      <c r="J7" s="57" t="s">
        <v>1556</v>
      </c>
      <c r="K7" s="57" t="s">
        <v>1557</v>
      </c>
      <c r="L7" s="58"/>
      <c r="M7" s="57" t="s">
        <v>1556</v>
      </c>
      <c r="N7" s="57" t="s">
        <v>1557</v>
      </c>
      <c r="O7" s="57" t="s">
        <v>1556</v>
      </c>
      <c r="P7" s="57" t="s">
        <v>1557</v>
      </c>
      <c r="Q7" s="57" t="s">
        <v>1556</v>
      </c>
      <c r="R7" s="57" t="s">
        <v>1557</v>
      </c>
      <c r="S7" s="57" t="s">
        <v>1556</v>
      </c>
      <c r="T7" s="57" t="s">
        <v>1557</v>
      </c>
      <c r="U7" s="58"/>
    </row>
    <row r="8" s="50" customFormat="1" ht="26.25" customHeight="1" spans="1:21">
      <c r="A8" s="59" t="s">
        <v>1617</v>
      </c>
      <c r="B8" s="59"/>
      <c r="C8" s="60" t="str">
        <f t="shared" ref="C8:C11" si="0">IF((IF(D8="",0,D8)+IF(E8="",0,E8))=0,"",(IF(D8="",0,D8)+IF(E8="",0,E8)))</f>
        <v/>
      </c>
      <c r="D8" s="60" t="str">
        <f t="shared" ref="D8:D11" si="1">IF((F8+H8+J8)=0,"",(F8+H8+J8))</f>
        <v/>
      </c>
      <c r="E8" s="60" t="str">
        <f t="shared" ref="E8:E11" si="2">IF((G8+I8+K8)=0,"",(G8+I8+K8))</f>
        <v/>
      </c>
      <c r="F8" s="61"/>
      <c r="G8" s="61"/>
      <c r="H8" s="61"/>
      <c r="I8" s="61"/>
      <c r="J8" s="61"/>
      <c r="K8" s="61"/>
      <c r="L8" s="60" t="str">
        <f t="shared" ref="L8:L11" si="3">IF((IF(M8="",0,M8)+IF(N8="",0,N8))=0,"",(IF(M8="",0,M8)+IF(N8="",0,N8)))</f>
        <v/>
      </c>
      <c r="M8" s="60" t="str">
        <f t="shared" ref="M8:M11" si="4">IF((O8+Q8+S8)=0,"",(O8+Q8+S8))</f>
        <v/>
      </c>
      <c r="N8" s="60" t="str">
        <f t="shared" ref="N8:N11" si="5">IF((P8+R8+T8)=0,"",(P8+R8+T8))</f>
        <v/>
      </c>
      <c r="O8" s="61"/>
      <c r="P8" s="61"/>
      <c r="Q8" s="61"/>
      <c r="R8" s="61"/>
      <c r="S8" s="61"/>
      <c r="T8" s="61"/>
      <c r="U8" s="65" t="str">
        <f t="shared" ref="U8:U12" si="6">IFERROR(L8/C8,"")</f>
        <v/>
      </c>
    </row>
    <row r="9" s="50" customFormat="1" ht="26.25" customHeight="1" spans="1:21">
      <c r="A9" s="59" t="s">
        <v>1620</v>
      </c>
      <c r="B9" s="59"/>
      <c r="C9" s="60" t="str">
        <f t="shared" si="0"/>
        <v/>
      </c>
      <c r="D9" s="60" t="str">
        <f t="shared" si="1"/>
        <v/>
      </c>
      <c r="E9" s="60" t="str">
        <f t="shared" si="2"/>
        <v/>
      </c>
      <c r="F9" s="61"/>
      <c r="G9" s="61"/>
      <c r="H9" s="61"/>
      <c r="I9" s="61"/>
      <c r="J9" s="61"/>
      <c r="K9" s="61"/>
      <c r="L9" s="60" t="str">
        <f t="shared" si="3"/>
        <v/>
      </c>
      <c r="M9" s="60" t="str">
        <f t="shared" si="4"/>
        <v/>
      </c>
      <c r="N9" s="60" t="str">
        <f t="shared" si="5"/>
        <v/>
      </c>
      <c r="O9" s="61"/>
      <c r="P9" s="61"/>
      <c r="Q9" s="61"/>
      <c r="R9" s="61"/>
      <c r="S9" s="61"/>
      <c r="T9" s="61"/>
      <c r="U9" s="65" t="str">
        <f t="shared" si="6"/>
        <v/>
      </c>
    </row>
    <row r="10" s="50" customFormat="1" ht="26.25" customHeight="1" spans="1:21">
      <c r="A10" s="59" t="s">
        <v>1623</v>
      </c>
      <c r="B10" s="59"/>
      <c r="C10" s="60">
        <f>D10+E10</f>
        <v>32423</v>
      </c>
      <c r="D10" s="60">
        <f>F10+H10+J10</f>
        <v>0</v>
      </c>
      <c r="E10" s="60">
        <f>G10+I10+K10</f>
        <v>32423</v>
      </c>
      <c r="F10" s="61"/>
      <c r="G10" s="61"/>
      <c r="H10" s="61"/>
      <c r="I10" s="61"/>
      <c r="J10" s="61"/>
      <c r="K10" s="61">
        <v>32423</v>
      </c>
      <c r="L10" s="60">
        <f>M10+N10</f>
        <v>0</v>
      </c>
      <c r="M10" s="60">
        <f>O10+Q10+S10</f>
        <v>0</v>
      </c>
      <c r="N10" s="60">
        <f>P10+R10+T10</f>
        <v>0</v>
      </c>
      <c r="O10" s="61"/>
      <c r="P10" s="61"/>
      <c r="Q10" s="61"/>
      <c r="R10" s="61"/>
      <c r="S10" s="61"/>
      <c r="T10" s="61"/>
      <c r="U10" s="65">
        <f t="shared" si="6"/>
        <v>0</v>
      </c>
    </row>
    <row r="11" s="50" customFormat="1" ht="26.25" customHeight="1" spans="1:21">
      <c r="A11" s="59" t="s">
        <v>1625</v>
      </c>
      <c r="B11" s="59"/>
      <c r="C11" s="60">
        <f t="shared" si="0"/>
        <v>1204</v>
      </c>
      <c r="D11" s="60" t="str">
        <f t="shared" si="1"/>
        <v/>
      </c>
      <c r="E11" s="60">
        <f t="shared" si="2"/>
        <v>1204</v>
      </c>
      <c r="F11" s="61"/>
      <c r="G11" s="61"/>
      <c r="H11" s="61"/>
      <c r="I11" s="61"/>
      <c r="J11" s="61"/>
      <c r="K11" s="61">
        <v>1204</v>
      </c>
      <c r="L11" s="60" t="str">
        <f t="shared" si="3"/>
        <v/>
      </c>
      <c r="M11" s="60" t="str">
        <f t="shared" si="4"/>
        <v/>
      </c>
      <c r="N11" s="60" t="str">
        <f t="shared" si="5"/>
        <v/>
      </c>
      <c r="O11" s="61"/>
      <c r="P11" s="61"/>
      <c r="Q11" s="61"/>
      <c r="R11" s="61"/>
      <c r="S11" s="61"/>
      <c r="T11" s="61"/>
      <c r="U11" s="65" t="str">
        <f t="shared" si="6"/>
        <v/>
      </c>
    </row>
    <row r="12" s="50" customFormat="1" ht="26.25" customHeight="1" spans="1:21">
      <c r="A12" s="62" t="s">
        <v>1141</v>
      </c>
      <c r="B12" s="62"/>
      <c r="C12" s="63">
        <f>D12+E12</f>
        <v>33627</v>
      </c>
      <c r="D12" s="63">
        <f>F12+H12+J12</f>
        <v>0</v>
      </c>
      <c r="E12" s="63">
        <f>G12+I12+K12</f>
        <v>33627</v>
      </c>
      <c r="F12" s="63">
        <f t="shared" ref="F12:K12" si="7">SUM(F8:F11)</f>
        <v>0</v>
      </c>
      <c r="G12" s="63">
        <f t="shared" si="7"/>
        <v>0</v>
      </c>
      <c r="H12" s="63">
        <f t="shared" si="7"/>
        <v>0</v>
      </c>
      <c r="I12" s="63">
        <f t="shared" si="7"/>
        <v>0</v>
      </c>
      <c r="J12" s="63">
        <f t="shared" si="7"/>
        <v>0</v>
      </c>
      <c r="K12" s="63">
        <f t="shared" si="7"/>
        <v>33627</v>
      </c>
      <c r="L12" s="63">
        <f>M12+N12</f>
        <v>0</v>
      </c>
      <c r="M12" s="63">
        <f>O12+Q12+S12</f>
        <v>0</v>
      </c>
      <c r="N12" s="63">
        <f>P12+R12+T12</f>
        <v>0</v>
      </c>
      <c r="O12" s="63">
        <f t="shared" ref="O12:T12" si="8">SUM(O8:O11)</f>
        <v>0</v>
      </c>
      <c r="P12" s="63">
        <f t="shared" si="8"/>
        <v>0</v>
      </c>
      <c r="Q12" s="63">
        <f t="shared" si="8"/>
        <v>0</v>
      </c>
      <c r="R12" s="63">
        <f t="shared" si="8"/>
        <v>0</v>
      </c>
      <c r="S12" s="63">
        <f t="shared" si="8"/>
        <v>0</v>
      </c>
      <c r="T12" s="63">
        <f t="shared" si="8"/>
        <v>0</v>
      </c>
      <c r="U12" s="65">
        <f t="shared" si="6"/>
        <v>0</v>
      </c>
    </row>
  </sheetData>
  <mergeCells count="22">
    <mergeCell ref="A2:U2"/>
    <mergeCell ref="A4:U4"/>
    <mergeCell ref="C5:K5"/>
    <mergeCell ref="L5:T5"/>
    <mergeCell ref="D6:E6"/>
    <mergeCell ref="F6:G6"/>
    <mergeCell ref="H6:I6"/>
    <mergeCell ref="J6:K6"/>
    <mergeCell ref="M6:N6"/>
    <mergeCell ref="O6:P6"/>
    <mergeCell ref="Q6:R6"/>
    <mergeCell ref="S6:T6"/>
    <mergeCell ref="A8:B8"/>
    <mergeCell ref="A9:B9"/>
    <mergeCell ref="A10:B10"/>
    <mergeCell ref="A11:B11"/>
    <mergeCell ref="A12:B12"/>
    <mergeCell ref="A5:A7"/>
    <mergeCell ref="B5:B7"/>
    <mergeCell ref="C6:C7"/>
    <mergeCell ref="L6:L7"/>
    <mergeCell ref="U5:U7"/>
  </mergeCells>
  <dataValidations count="3">
    <dataValidation type="decimal" operator="equal" showInputMessage="1" showErrorMessage="1" error="与表3中(110090103从国有资本经营预算调入)上年执行数(D87)不相等，请查看修改！" prompt="需与表3中(110090103从国有资本经营预算调入)上年执行数(D87)相等！" sqref="C10" errorStyle="warning">
      <formula1>一般公共预算支出表!#REF!</formula1>
    </dataValidation>
    <dataValidation type="decimal" operator="equal" showInputMessage="1" showErrorMessage="1" error="与表3中(110090103从国有资本经营预算调入)金额(E87)不相等，请查看修改" prompt="需与表3中(110090103从国有资本经营预算调入)金额(E87)相等！" sqref="L10" errorStyle="warning">
      <formula1>一般公共预算支出表!#REF!</formula1>
    </dataValidation>
    <dataValidation type="decimal" operator="between" allowBlank="1" showInputMessage="1" showErrorMessage="1" sqref="F8:K11 O8:T11">
      <formula1>-999999999999</formula1>
      <formula2>999999999999</formula2>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view="pageBreakPreview" zoomScaleNormal="100" workbookViewId="0">
      <selection activeCell="C11" sqref="C11"/>
    </sheetView>
  </sheetViews>
  <sheetFormatPr defaultColWidth="9" defaultRowHeight="14.25" outlineLevelCol="3"/>
  <cols>
    <col min="1" max="4" width="29.25" style="21" customWidth="1"/>
    <col min="5" max="16384" width="9" style="21"/>
  </cols>
  <sheetData>
    <row r="1" spans="1:1">
      <c r="A1" t="s">
        <v>40</v>
      </c>
    </row>
    <row r="2" ht="27" spans="1:4">
      <c r="A2" s="23" t="s">
        <v>1665</v>
      </c>
      <c r="B2" s="23"/>
      <c r="C2" s="23"/>
      <c r="D2" s="23"/>
    </row>
    <row r="3" spans="1:4">
      <c r="A3" s="39"/>
      <c r="B3" s="39"/>
      <c r="C3" s="39"/>
      <c r="D3" s="40"/>
    </row>
    <row r="4" spans="1:4">
      <c r="A4" s="39"/>
      <c r="B4" s="39"/>
      <c r="C4" s="39"/>
      <c r="D4" s="40" t="s">
        <v>2</v>
      </c>
    </row>
    <row r="5" ht="24.75" customHeight="1" spans="1:4">
      <c r="A5" s="41" t="s">
        <v>1666</v>
      </c>
      <c r="B5" s="42"/>
      <c r="C5" s="42"/>
      <c r="D5" s="43"/>
    </row>
    <row r="6" ht="21" customHeight="1" spans="1:4">
      <c r="A6" s="44" t="s">
        <v>1667</v>
      </c>
      <c r="B6" s="45" t="s">
        <v>1552</v>
      </c>
      <c r="C6" s="45" t="s">
        <v>1553</v>
      </c>
      <c r="D6" s="32" t="s">
        <v>1668</v>
      </c>
    </row>
    <row r="7" ht="21" customHeight="1" spans="1:4">
      <c r="A7" s="46" t="s">
        <v>1669</v>
      </c>
      <c r="B7" s="34">
        <f>SUM(B8:B12)</f>
        <v>11911</v>
      </c>
      <c r="C7" s="34">
        <f>SUM(C8:C12)</f>
        <v>14021</v>
      </c>
      <c r="D7" s="35">
        <f t="shared" ref="D7:D23" si="0">C7/B7-1</f>
        <v>0.177147174880363</v>
      </c>
    </row>
    <row r="8" ht="21" customHeight="1" spans="1:4">
      <c r="A8" s="47" t="s">
        <v>1670</v>
      </c>
      <c r="B8" s="48">
        <v>3157</v>
      </c>
      <c r="C8" s="48">
        <v>3340</v>
      </c>
      <c r="D8" s="35">
        <f t="shared" si="0"/>
        <v>0.0579664238200823</v>
      </c>
    </row>
    <row r="9" ht="21" customHeight="1" spans="1:4">
      <c r="A9" s="47" t="s">
        <v>1671</v>
      </c>
      <c r="B9" s="48">
        <v>437</v>
      </c>
      <c r="C9" s="48">
        <v>477</v>
      </c>
      <c r="D9" s="35">
        <f t="shared" si="0"/>
        <v>0.091533180778032</v>
      </c>
    </row>
    <row r="10" ht="21" customHeight="1" spans="1:4">
      <c r="A10" s="47" t="s">
        <v>1672</v>
      </c>
      <c r="B10" s="48">
        <v>7895</v>
      </c>
      <c r="C10" s="48">
        <v>9615</v>
      </c>
      <c r="D10" s="35">
        <f t="shared" si="0"/>
        <v>0.217859404686511</v>
      </c>
    </row>
    <row r="11" ht="21" customHeight="1" spans="1:4">
      <c r="A11" s="47" t="s">
        <v>1673</v>
      </c>
      <c r="B11" s="48">
        <v>67</v>
      </c>
      <c r="C11" s="48">
        <v>52</v>
      </c>
      <c r="D11" s="35">
        <f t="shared" si="0"/>
        <v>-0.223880597014925</v>
      </c>
    </row>
    <row r="12" ht="21" customHeight="1" spans="1:4">
      <c r="A12" s="47" t="s">
        <v>1674</v>
      </c>
      <c r="B12" s="48">
        <v>355</v>
      </c>
      <c r="C12" s="48">
        <v>537</v>
      </c>
      <c r="D12" s="35">
        <f t="shared" si="0"/>
        <v>0.512676056338028</v>
      </c>
    </row>
    <row r="13" ht="21" customHeight="1" spans="1:4">
      <c r="A13" s="46" t="s">
        <v>1675</v>
      </c>
      <c r="B13" s="34">
        <f>SUM(B14:B17)</f>
        <v>23957</v>
      </c>
      <c r="C13" s="34">
        <f>SUM(C14:C17)</f>
        <v>34016</v>
      </c>
      <c r="D13" s="35">
        <f t="shared" si="0"/>
        <v>0.419877280126894</v>
      </c>
    </row>
    <row r="14" ht="21" customHeight="1" spans="1:4">
      <c r="A14" s="47" t="s">
        <v>1670</v>
      </c>
      <c r="B14" s="48">
        <v>14163</v>
      </c>
      <c r="C14" s="48">
        <v>15446</v>
      </c>
      <c r="D14" s="35">
        <f t="shared" si="0"/>
        <v>0.0905881522276355</v>
      </c>
    </row>
    <row r="15" ht="21" customHeight="1" spans="1:4">
      <c r="A15" s="47" t="s">
        <v>1671</v>
      </c>
      <c r="B15" s="48">
        <v>100</v>
      </c>
      <c r="C15" s="48">
        <v>100</v>
      </c>
      <c r="D15" s="35">
        <f t="shared" si="0"/>
        <v>0</v>
      </c>
    </row>
    <row r="16" ht="21" customHeight="1" spans="1:4">
      <c r="A16" s="47" t="s">
        <v>1672</v>
      </c>
      <c r="B16" s="48">
        <v>9176</v>
      </c>
      <c r="C16" s="48">
        <v>18000</v>
      </c>
      <c r="D16" s="35">
        <f t="shared" si="0"/>
        <v>0.961639058413252</v>
      </c>
    </row>
    <row r="17" ht="21" customHeight="1" spans="1:4">
      <c r="A17" s="47" t="s">
        <v>1673</v>
      </c>
      <c r="B17" s="48">
        <v>518</v>
      </c>
      <c r="C17" s="48">
        <v>470</v>
      </c>
      <c r="D17" s="35">
        <f t="shared" si="0"/>
        <v>-0.0926640926640927</v>
      </c>
    </row>
    <row r="18" ht="21" customHeight="1" spans="1:4">
      <c r="A18" s="49" t="s">
        <v>1676</v>
      </c>
      <c r="B18" s="38">
        <f t="shared" ref="B18:B22" si="1">B7+B13</f>
        <v>35868</v>
      </c>
      <c r="C18" s="38">
        <f t="shared" ref="C18:C22" si="2">C7+C13</f>
        <v>48037</v>
      </c>
      <c r="D18" s="35">
        <f t="shared" si="0"/>
        <v>0.339271774283484</v>
      </c>
    </row>
    <row r="19" ht="21" customHeight="1" spans="1:4">
      <c r="A19" s="47" t="s">
        <v>1670</v>
      </c>
      <c r="B19" s="34">
        <f>SUM(B8,B14)</f>
        <v>17320</v>
      </c>
      <c r="C19" s="34">
        <f>SUM(C8,C14)</f>
        <v>18786</v>
      </c>
      <c r="D19" s="35">
        <f t="shared" si="0"/>
        <v>0.0846420323325634</v>
      </c>
    </row>
    <row r="20" ht="21" customHeight="1" spans="1:4">
      <c r="A20" s="47" t="s">
        <v>1671</v>
      </c>
      <c r="B20" s="34">
        <f>SUM(B9,B15)</f>
        <v>537</v>
      </c>
      <c r="C20" s="34">
        <f>SUM(C9,C15)</f>
        <v>577</v>
      </c>
      <c r="D20" s="35">
        <f t="shared" si="0"/>
        <v>0.0744878957169459</v>
      </c>
    </row>
    <row r="21" ht="21" customHeight="1" spans="1:4">
      <c r="A21" s="47" t="s">
        <v>1672</v>
      </c>
      <c r="B21" s="34">
        <f t="shared" si="1"/>
        <v>17071</v>
      </c>
      <c r="C21" s="34">
        <f t="shared" si="2"/>
        <v>27615</v>
      </c>
      <c r="D21" s="35">
        <f t="shared" si="0"/>
        <v>0.617655673364185</v>
      </c>
    </row>
    <row r="22" ht="21" customHeight="1" spans="1:4">
      <c r="A22" s="47" t="s">
        <v>1673</v>
      </c>
      <c r="B22" s="34">
        <f t="shared" si="1"/>
        <v>585</v>
      </c>
      <c r="C22" s="34">
        <f t="shared" si="2"/>
        <v>522</v>
      </c>
      <c r="D22" s="35">
        <f t="shared" si="0"/>
        <v>-0.107692307692308</v>
      </c>
    </row>
    <row r="23" ht="21" customHeight="1" spans="1:4">
      <c r="A23" s="47" t="s">
        <v>1674</v>
      </c>
      <c r="B23" s="34">
        <f>B12</f>
        <v>355</v>
      </c>
      <c r="C23" s="34">
        <f>C12</f>
        <v>537</v>
      </c>
      <c r="D23" s="35">
        <f t="shared" si="0"/>
        <v>0.512676056338028</v>
      </c>
    </row>
  </sheetData>
  <mergeCells count="2">
    <mergeCell ref="A2:D2"/>
    <mergeCell ref="A5:C5"/>
  </mergeCells>
  <printOptions horizontalCentered="1"/>
  <pageMargins left="0.393700787401575" right="0.393700787401575" top="0.748031496062992" bottom="0.748031496062992" header="0.31496062992126" footer="0.3149606299212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view="pageBreakPreview" zoomScaleNormal="100" workbookViewId="0">
      <selection activeCell="L23" sqref="L23"/>
    </sheetView>
  </sheetViews>
  <sheetFormatPr defaultColWidth="9" defaultRowHeight="14.25" outlineLevelCol="3"/>
  <cols>
    <col min="1" max="4" width="29" style="21" customWidth="1"/>
    <col min="5" max="16384" width="9" style="21"/>
  </cols>
  <sheetData>
    <row r="1" spans="1:1">
      <c r="A1" s="22"/>
    </row>
    <row r="2" ht="27" spans="1:4">
      <c r="A2" s="23" t="s">
        <v>1677</v>
      </c>
      <c r="B2" s="23"/>
      <c r="C2" s="23"/>
      <c r="D2" s="23"/>
    </row>
    <row r="3" spans="1:4">
      <c r="A3" s="24"/>
      <c r="B3" s="25"/>
      <c r="C3" s="25"/>
      <c r="D3" s="26" t="s">
        <v>2</v>
      </c>
    </row>
    <row r="4" ht="24.75" customHeight="1" spans="1:4">
      <c r="A4" s="27" t="s">
        <v>1678</v>
      </c>
      <c r="B4" s="28"/>
      <c r="C4" s="28"/>
      <c r="D4" s="29"/>
    </row>
    <row r="5" ht="21" customHeight="1" spans="1:4">
      <c r="A5" s="30" t="s">
        <v>1667</v>
      </c>
      <c r="B5" s="31" t="s">
        <v>1552</v>
      </c>
      <c r="C5" s="31" t="s">
        <v>1553</v>
      </c>
      <c r="D5" s="32" t="s">
        <v>1668</v>
      </c>
    </row>
    <row r="6" ht="21" customHeight="1" spans="1:4">
      <c r="A6" s="33" t="s">
        <v>1669</v>
      </c>
      <c r="B6" s="34">
        <f>SUM(B7:B10)</f>
        <v>9176</v>
      </c>
      <c r="C6" s="34">
        <f>SUM(C7:C10)</f>
        <v>10687</v>
      </c>
      <c r="D6" s="35">
        <f t="shared" ref="D6:D8" si="0">C6/B6-1</f>
        <v>0.164668700959024</v>
      </c>
    </row>
    <row r="7" ht="21" customHeight="1" spans="1:4">
      <c r="A7" s="36" t="s">
        <v>1679</v>
      </c>
      <c r="B7" s="34">
        <v>9163</v>
      </c>
      <c r="C7" s="34">
        <v>10664</v>
      </c>
      <c r="D7" s="35">
        <f t="shared" si="0"/>
        <v>0.163810978937029</v>
      </c>
    </row>
    <row r="8" ht="21" customHeight="1" spans="1:4">
      <c r="A8" s="36" t="s">
        <v>1129</v>
      </c>
      <c r="B8" s="34">
        <v>10</v>
      </c>
      <c r="C8" s="34">
        <v>20</v>
      </c>
      <c r="D8" s="35">
        <f t="shared" si="0"/>
        <v>1</v>
      </c>
    </row>
    <row r="9" ht="21" customHeight="1" spans="1:4">
      <c r="A9" s="36" t="s">
        <v>1680</v>
      </c>
      <c r="B9" s="34"/>
      <c r="C9" s="34"/>
      <c r="D9" s="35"/>
    </row>
    <row r="10" ht="21" customHeight="1" spans="1:4">
      <c r="A10" s="36" t="s">
        <v>1681</v>
      </c>
      <c r="B10" s="34">
        <v>3</v>
      </c>
      <c r="C10" s="34">
        <v>3</v>
      </c>
      <c r="D10" s="35">
        <f t="shared" ref="D10:D14" si="1">C10/B10-1</f>
        <v>0</v>
      </c>
    </row>
    <row r="11" ht="21" customHeight="1" spans="1:4">
      <c r="A11" s="36"/>
      <c r="B11" s="34"/>
      <c r="C11" s="34"/>
      <c r="D11" s="35"/>
    </row>
    <row r="12" ht="21" customHeight="1" spans="1:4">
      <c r="A12" s="33" t="s">
        <v>1675</v>
      </c>
      <c r="B12" s="34">
        <f>SUM(B13:B16)</f>
        <v>31168</v>
      </c>
      <c r="C12" s="34">
        <f>SUM(C13:C16)</f>
        <v>33733</v>
      </c>
      <c r="D12" s="35">
        <f t="shared" si="1"/>
        <v>0.0822959445585216</v>
      </c>
    </row>
    <row r="13" ht="21" customHeight="1" spans="1:4">
      <c r="A13" s="36" t="s">
        <v>1679</v>
      </c>
      <c r="B13" s="34">
        <v>30733</v>
      </c>
      <c r="C13" s="34">
        <v>33298</v>
      </c>
      <c r="D13" s="35">
        <f t="shared" si="1"/>
        <v>0.0834607750626362</v>
      </c>
    </row>
    <row r="14" ht="21" customHeight="1" spans="1:4">
      <c r="A14" s="36" t="s">
        <v>1129</v>
      </c>
      <c r="B14" s="34">
        <v>35</v>
      </c>
      <c r="C14" s="34">
        <v>35</v>
      </c>
      <c r="D14" s="35">
        <f t="shared" si="1"/>
        <v>0</v>
      </c>
    </row>
    <row r="15" ht="21" customHeight="1" spans="1:4">
      <c r="A15" s="36" t="s">
        <v>1680</v>
      </c>
      <c r="B15" s="34"/>
      <c r="C15" s="34"/>
      <c r="D15" s="35"/>
    </row>
    <row r="16" ht="21" customHeight="1" spans="1:4">
      <c r="A16" s="36" t="s">
        <v>1681</v>
      </c>
      <c r="B16" s="34">
        <v>400</v>
      </c>
      <c r="C16" s="34">
        <v>400</v>
      </c>
      <c r="D16" s="35">
        <f t="shared" ref="D16:D19" si="2">C16/B16-1</f>
        <v>0</v>
      </c>
    </row>
    <row r="17" ht="21" customHeight="1" spans="1:4">
      <c r="A17" s="37" t="s">
        <v>1682</v>
      </c>
      <c r="B17" s="38">
        <f t="shared" ref="B17:B21" si="3">B6+B12</f>
        <v>40344</v>
      </c>
      <c r="C17" s="38">
        <f t="shared" ref="C17:C21" si="4">C6+C12</f>
        <v>44420</v>
      </c>
      <c r="D17" s="35">
        <f t="shared" si="2"/>
        <v>0.101031132262542</v>
      </c>
    </row>
    <row r="18" ht="21" customHeight="1" spans="1:4">
      <c r="A18" s="33" t="s">
        <v>1679</v>
      </c>
      <c r="B18" s="34">
        <f>SUM(B7,B13)</f>
        <v>39896</v>
      </c>
      <c r="C18" s="34">
        <f>SUM(C7,C13)</f>
        <v>43962</v>
      </c>
      <c r="D18" s="35">
        <f t="shared" si="2"/>
        <v>0.101914978945258</v>
      </c>
    </row>
    <row r="19" ht="21" customHeight="1" spans="1:4">
      <c r="A19" s="33" t="s">
        <v>1129</v>
      </c>
      <c r="B19" s="34">
        <f>SUM(B8,B14)</f>
        <v>45</v>
      </c>
      <c r="C19" s="34">
        <f>SUM(C8,C14)</f>
        <v>55</v>
      </c>
      <c r="D19" s="35">
        <f t="shared" si="2"/>
        <v>0.222222222222222</v>
      </c>
    </row>
    <row r="20" ht="21" customHeight="1" spans="1:4">
      <c r="A20" s="33" t="s">
        <v>1680</v>
      </c>
      <c r="B20" s="34">
        <f t="shared" si="3"/>
        <v>0</v>
      </c>
      <c r="C20" s="34">
        <f t="shared" si="4"/>
        <v>0</v>
      </c>
      <c r="D20" s="35">
        <v>0</v>
      </c>
    </row>
    <row r="21" ht="21" customHeight="1" spans="1:4">
      <c r="A21" s="33" t="s">
        <v>1681</v>
      </c>
      <c r="B21" s="34">
        <f t="shared" si="3"/>
        <v>403</v>
      </c>
      <c r="C21" s="34">
        <f t="shared" si="4"/>
        <v>403</v>
      </c>
      <c r="D21" s="35">
        <f>C21/B21-1</f>
        <v>0</v>
      </c>
    </row>
    <row r="22" ht="21" customHeight="1" spans="1:4">
      <c r="A22" s="33"/>
      <c r="B22" s="34"/>
      <c r="C22" s="34"/>
      <c r="D22" s="35"/>
    </row>
  </sheetData>
  <mergeCells count="2">
    <mergeCell ref="A2:D2"/>
    <mergeCell ref="A4:D4"/>
  </mergeCells>
  <printOptions horizontalCentered="1"/>
  <pageMargins left="0.393700787401575" right="0.393700787401575" top="0.748031496062992" bottom="0.748031496062992" header="0.31496062992126" footer="0.3149606299212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C4" workbookViewId="0">
      <selection activeCell="H33" sqref="H33"/>
    </sheetView>
  </sheetViews>
  <sheetFormatPr defaultColWidth="10" defaultRowHeight="13.5" outlineLevelCol="5"/>
  <cols>
    <col min="1" max="2" width="9" style="1" hidden="1"/>
    <col min="3" max="3" width="51.1583333333333" style="1" customWidth="1"/>
    <col min="4" max="4" width="24.2916666666667" style="1" customWidth="1"/>
    <col min="5" max="5" width="21.7083333333333" style="1" customWidth="1"/>
    <col min="6" max="6" width="9" style="1" hidden="1"/>
    <col min="7" max="7" width="9.76666666666667" style="1" customWidth="1"/>
    <col min="8" max="16384" width="10" style="1"/>
  </cols>
  <sheetData>
    <row r="1" ht="22.5" hidden="1" spans="1:3">
      <c r="A1" s="2">
        <v>0</v>
      </c>
      <c r="B1" s="2" t="s">
        <v>1683</v>
      </c>
      <c r="C1" s="2" t="s">
        <v>1684</v>
      </c>
    </row>
    <row r="2" ht="22.5" hidden="1" spans="1:6">
      <c r="A2" s="2">
        <v>0</v>
      </c>
      <c r="B2" s="2" t="s">
        <v>1685</v>
      </c>
      <c r="C2" s="2" t="s">
        <v>1686</v>
      </c>
      <c r="D2" s="2" t="s">
        <v>1687</v>
      </c>
      <c r="E2" s="2" t="s">
        <v>1688</v>
      </c>
      <c r="F2" s="2" t="s">
        <v>1689</v>
      </c>
    </row>
    <row r="3" hidden="1" spans="1:6">
      <c r="A3" s="2">
        <v>0</v>
      </c>
      <c r="B3" s="2" t="s">
        <v>1690</v>
      </c>
      <c r="C3" s="2" t="s">
        <v>1691</v>
      </c>
      <c r="D3" s="2" t="s">
        <v>1692</v>
      </c>
      <c r="E3" s="2" t="s">
        <v>1693</v>
      </c>
      <c r="F3" s="2" t="s">
        <v>1694</v>
      </c>
    </row>
    <row r="4" ht="14.3" customHeight="1" spans="1:3">
      <c r="A4" s="2">
        <v>0</v>
      </c>
      <c r="C4" s="2"/>
    </row>
    <row r="5" ht="28.6" customHeight="1" spans="1:5">
      <c r="A5" s="2">
        <v>0</v>
      </c>
      <c r="C5" s="4" t="s">
        <v>1695</v>
      </c>
      <c r="D5" s="4"/>
      <c r="E5" s="4"/>
    </row>
    <row r="6" ht="14.3" customHeight="1" spans="1:5">
      <c r="A6" s="2">
        <v>0</v>
      </c>
      <c r="C6" s="2"/>
      <c r="D6" s="2"/>
      <c r="E6" s="5" t="s">
        <v>1696</v>
      </c>
    </row>
    <row r="7" ht="19.9" customHeight="1" spans="1:5">
      <c r="A7" s="2">
        <v>0</v>
      </c>
      <c r="C7" s="16" t="s">
        <v>1667</v>
      </c>
      <c r="D7" s="16" t="s">
        <v>6</v>
      </c>
      <c r="E7" s="17" t="s">
        <v>1604</v>
      </c>
    </row>
    <row r="8" ht="25.6" customHeight="1" spans="1:6">
      <c r="A8" s="2" t="s">
        <v>1697</v>
      </c>
      <c r="B8" s="2" t="s">
        <v>1698</v>
      </c>
      <c r="C8" s="18" t="s">
        <v>1699</v>
      </c>
      <c r="D8" s="19">
        <v>119.442</v>
      </c>
      <c r="E8" s="20"/>
      <c r="F8" s="2">
        <v>9</v>
      </c>
    </row>
    <row r="9" ht="25.6" customHeight="1" spans="1:2">
      <c r="A9" s="2" t="s">
        <v>1697</v>
      </c>
      <c r="B9" s="2" t="s">
        <v>1700</v>
      </c>
    </row>
    <row r="10" ht="25.6" customHeight="1" spans="1:2">
      <c r="A10" s="2" t="s">
        <v>1697</v>
      </c>
      <c r="B10" s="2" t="s">
        <v>1701</v>
      </c>
    </row>
    <row r="11" ht="25.6" customHeight="1" spans="1:2">
      <c r="A11" s="2" t="s">
        <v>1697</v>
      </c>
      <c r="B11" s="3" t="s">
        <v>1702</v>
      </c>
    </row>
    <row r="12" ht="25.6" customHeight="1" spans="1:2">
      <c r="A12" s="2" t="s">
        <v>1697</v>
      </c>
      <c r="B12" s="2" t="s">
        <v>1703</v>
      </c>
    </row>
    <row r="13" ht="25.6" customHeight="1" spans="1:2">
      <c r="A13" s="2" t="s">
        <v>1697</v>
      </c>
      <c r="B13" s="2" t="s">
        <v>1704</v>
      </c>
    </row>
    <row r="14" ht="25.6" customHeight="1" spans="1:2">
      <c r="A14" s="2" t="s">
        <v>1697</v>
      </c>
      <c r="B14" s="2" t="s">
        <v>1705</v>
      </c>
    </row>
    <row r="15" ht="25.6" customHeight="1" spans="1:2">
      <c r="A15" s="2" t="s">
        <v>1697</v>
      </c>
      <c r="B15" s="2" t="s">
        <v>1706</v>
      </c>
    </row>
    <row r="16" ht="25.6" customHeight="1" spans="1:2">
      <c r="A16" s="2" t="s">
        <v>1697</v>
      </c>
      <c r="B16" s="2" t="s">
        <v>1707</v>
      </c>
    </row>
  </sheetData>
  <mergeCells count="1">
    <mergeCell ref="C5:E5"/>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9"/>
  <sheetViews>
    <sheetView showGridLines="0" workbookViewId="0">
      <selection activeCell="F10" sqref="F10"/>
    </sheetView>
  </sheetViews>
  <sheetFormatPr defaultColWidth="9" defaultRowHeight="13.5" customHeight="1"/>
  <cols>
    <col min="1" max="1" width="10.375" style="213" customWidth="1"/>
    <col min="2" max="2" width="49.25" style="213" customWidth="1"/>
    <col min="3" max="7" width="11.625" style="213" customWidth="1"/>
    <col min="8" max="8" width="10.5" style="213" customWidth="1"/>
    <col min="9" max="9" width="38.375" style="213" customWidth="1"/>
    <col min="10" max="14" width="11.625" style="213" customWidth="1"/>
  </cols>
  <sheetData>
    <row r="1" s="213" customFormat="1" ht="18" customHeight="1" spans="1:14">
      <c r="A1" s="97"/>
      <c r="B1" s="98" t="s">
        <v>40</v>
      </c>
      <c r="C1" s="98"/>
      <c r="D1" s="98"/>
      <c r="E1" s="98"/>
      <c r="F1" s="97"/>
      <c r="G1" s="97"/>
      <c r="H1" s="97"/>
      <c r="I1" s="97"/>
      <c r="J1" s="97"/>
      <c r="K1" s="97"/>
      <c r="L1" s="97"/>
      <c r="M1" s="97"/>
      <c r="N1" s="97"/>
    </row>
    <row r="2" s="214" customFormat="1" ht="22.5" customHeight="1" spans="1:14">
      <c r="A2" s="100"/>
      <c r="B2" s="101" t="s">
        <v>41</v>
      </c>
      <c r="C2" s="101"/>
      <c r="D2" s="101"/>
      <c r="E2" s="101"/>
      <c r="F2" s="101"/>
      <c r="G2" s="101"/>
      <c r="H2" s="101"/>
      <c r="I2" s="101"/>
      <c r="J2" s="101"/>
      <c r="K2" s="101"/>
      <c r="L2" s="101"/>
      <c r="M2" s="101"/>
      <c r="N2" s="101"/>
    </row>
    <row r="3" s="213" customFormat="1" ht="20.25" customHeight="1" spans="1:14">
      <c r="A3" s="97"/>
      <c r="B3" s="97"/>
      <c r="C3" s="97"/>
      <c r="D3" s="97"/>
      <c r="E3" s="97"/>
      <c r="F3" s="97"/>
      <c r="G3" s="97"/>
      <c r="H3" s="97"/>
      <c r="I3" s="97"/>
      <c r="J3" s="97"/>
      <c r="K3" s="97"/>
      <c r="L3" s="97"/>
      <c r="M3" s="97"/>
      <c r="N3" s="229" t="s">
        <v>2</v>
      </c>
    </row>
    <row r="4" s="213" customFormat="1" ht="31.5" customHeight="1" spans="1:14">
      <c r="A4" s="103" t="s">
        <v>42</v>
      </c>
      <c r="B4" s="103"/>
      <c r="C4" s="103"/>
      <c r="D4" s="103"/>
      <c r="E4" s="103"/>
      <c r="F4" s="103"/>
      <c r="G4" s="103"/>
      <c r="H4" s="116" t="s">
        <v>43</v>
      </c>
      <c r="I4" s="130"/>
      <c r="J4" s="130"/>
      <c r="K4" s="130"/>
      <c r="L4" s="130"/>
      <c r="M4" s="130"/>
      <c r="N4" s="131"/>
    </row>
    <row r="5" s="213" customFormat="1" ht="21.75" customHeight="1" spans="1:14">
      <c r="A5" s="103" t="s">
        <v>7</v>
      </c>
      <c r="B5" s="103" t="s">
        <v>8</v>
      </c>
      <c r="C5" s="117" t="s">
        <v>4</v>
      </c>
      <c r="D5" s="117" t="s">
        <v>5</v>
      </c>
      <c r="E5" s="117" t="s">
        <v>6</v>
      </c>
      <c r="F5" s="117"/>
      <c r="G5" s="117"/>
      <c r="H5" s="116" t="s">
        <v>3</v>
      </c>
      <c r="I5" s="131"/>
      <c r="J5" s="230" t="s">
        <v>4</v>
      </c>
      <c r="K5" s="230" t="s">
        <v>5</v>
      </c>
      <c r="L5" s="117" t="s">
        <v>6</v>
      </c>
      <c r="M5" s="117"/>
      <c r="N5" s="117"/>
    </row>
    <row r="6" s="213" customFormat="1" ht="45.75" customHeight="1" spans="1:14">
      <c r="A6" s="103"/>
      <c r="B6" s="103"/>
      <c r="C6" s="117"/>
      <c r="D6" s="117"/>
      <c r="E6" s="117" t="s">
        <v>9</v>
      </c>
      <c r="F6" s="120" t="s">
        <v>10</v>
      </c>
      <c r="G6" s="120" t="s">
        <v>11</v>
      </c>
      <c r="H6" s="120" t="s">
        <v>7</v>
      </c>
      <c r="I6" s="103" t="s">
        <v>8</v>
      </c>
      <c r="J6" s="218"/>
      <c r="K6" s="218"/>
      <c r="L6" s="117" t="s">
        <v>9</v>
      </c>
      <c r="M6" s="120" t="s">
        <v>10</v>
      </c>
      <c r="N6" s="120" t="s">
        <v>11</v>
      </c>
    </row>
    <row r="7" ht="45.75" hidden="1" customHeight="1" spans="1:14">
      <c r="A7" s="103" t="s">
        <v>12</v>
      </c>
      <c r="B7" s="217"/>
      <c r="C7" s="218"/>
      <c r="D7" s="218"/>
      <c r="E7" s="218"/>
      <c r="F7" s="219"/>
      <c r="G7" s="219"/>
      <c r="H7" s="219"/>
      <c r="I7" s="103"/>
      <c r="J7" s="218"/>
      <c r="K7" s="218"/>
      <c r="L7" s="117"/>
      <c r="M7" s="120"/>
      <c r="N7" s="120"/>
    </row>
    <row r="8" s="215" customFormat="1" ht="20.25" customHeight="1" spans="1:14">
      <c r="A8" s="102"/>
      <c r="B8" s="220" t="s">
        <v>44</v>
      </c>
      <c r="C8" s="221">
        <f>一般公共预算收入表!C33</f>
        <v>179424</v>
      </c>
      <c r="D8" s="221">
        <f>一般公共预算收入表!D33</f>
        <v>152024</v>
      </c>
      <c r="E8" s="221">
        <f>一般公共预算收入表!E33</f>
        <v>170350</v>
      </c>
      <c r="F8" s="222">
        <f t="shared" ref="F8:F71" si="0">IFERROR(E8/C8,"")</f>
        <v>0.949427055466381</v>
      </c>
      <c r="G8" s="222">
        <f t="shared" ref="G8:G71" si="1">IFERROR(E8/D8,"")</f>
        <v>1.1205467557754</v>
      </c>
      <c r="H8" s="223"/>
      <c r="I8" s="231" t="s">
        <v>45</v>
      </c>
      <c r="J8" s="63">
        <f>一般公共预算本级支出表!C1278</f>
        <v>409435</v>
      </c>
      <c r="K8" s="63">
        <f>一般公共预算本级支出表!D1278</f>
        <v>333534</v>
      </c>
      <c r="L8" s="63">
        <f>一般公共预算本级支出表!E1278</f>
        <v>361653</v>
      </c>
      <c r="M8" s="104">
        <f>IFERROR(L8/J8,"")</f>
        <v>0.88329771514404</v>
      </c>
      <c r="N8" s="104">
        <f>IFERROR(L8/K8,"")</f>
        <v>1.08430624763892</v>
      </c>
    </row>
    <row r="9" s="213" customFormat="1" ht="20.25" customHeight="1" spans="1:14">
      <c r="A9" s="102"/>
      <c r="B9" s="224" t="s">
        <v>46</v>
      </c>
      <c r="C9" s="63">
        <f>C10+C79+C82+C83+C84+C89+C90+C91+C96+C97+C98</f>
        <v>275000</v>
      </c>
      <c r="D9" s="63">
        <f>D10+D79+D82+D83+D84+D89+D90+D91+D96+D97+D98</f>
        <v>239204</v>
      </c>
      <c r="E9" s="63">
        <f>E10+E79+E82+E83+E84+E89+E90+E91+E96+E97+E98</f>
        <v>246587</v>
      </c>
      <c r="F9" s="222">
        <f t="shared" si="0"/>
        <v>0.89668</v>
      </c>
      <c r="G9" s="222">
        <f t="shared" si="1"/>
        <v>1.03086486848046</v>
      </c>
      <c r="H9" s="106"/>
      <c r="I9" s="224" t="s">
        <v>47</v>
      </c>
      <c r="J9" s="63">
        <f>J10+J85+J86+J87+J88+J89+J90+J91+J96+J97+J98</f>
        <v>44989</v>
      </c>
      <c r="K9" s="63">
        <f>K10+K85+K86+K87+K88+K89+K90+K91+K96+K97+K98</f>
        <v>57694</v>
      </c>
      <c r="L9" s="63">
        <f>L10+L85+L86+L87+L88+L89+L90+L91+L96+L97+L98</f>
        <v>55284</v>
      </c>
      <c r="M9" s="104">
        <f>IFERROR(L9/J9,"")</f>
        <v>1.22883371490809</v>
      </c>
      <c r="N9" s="104">
        <f>IFERROR(L9/K9,"")</f>
        <v>0.958227891981835</v>
      </c>
    </row>
    <row r="10" s="213" customFormat="1" ht="20.25" customHeight="1" spans="1:14">
      <c r="A10" s="102"/>
      <c r="B10" s="225" t="s">
        <v>48</v>
      </c>
      <c r="C10" s="63">
        <f>C11+C18+C57</f>
        <v>225000</v>
      </c>
      <c r="D10" s="63">
        <f>D11+D18+D57</f>
        <v>169621</v>
      </c>
      <c r="E10" s="63">
        <f>E11+E18+E57</f>
        <v>170000</v>
      </c>
      <c r="F10" s="222">
        <f t="shared" si="0"/>
        <v>0.755555555555556</v>
      </c>
      <c r="G10" s="222">
        <f t="shared" si="1"/>
        <v>1.00223439314707</v>
      </c>
      <c r="H10" s="102">
        <v>23006</v>
      </c>
      <c r="I10" s="226" t="s">
        <v>49</v>
      </c>
      <c r="J10" s="60">
        <f>J11+J12</f>
        <v>38500</v>
      </c>
      <c r="K10" s="60">
        <f>K11+K12</f>
        <v>31000</v>
      </c>
      <c r="L10" s="60">
        <f>L11+L12</f>
        <v>42000</v>
      </c>
      <c r="M10" s="104">
        <f>IFERROR(L10/J10,"")</f>
        <v>1.09090909090909</v>
      </c>
      <c r="N10" s="104">
        <f>IFERROR(L10/K10,"")</f>
        <v>1.35483870967742</v>
      </c>
    </row>
    <row r="11" s="213" customFormat="1" ht="20.25" customHeight="1" spans="1:14">
      <c r="A11" s="102">
        <v>11001</v>
      </c>
      <c r="B11" s="226" t="s">
        <v>50</v>
      </c>
      <c r="C11" s="60">
        <f>SUM(C12:C17)</f>
        <v>18548</v>
      </c>
      <c r="D11" s="60">
        <f>SUM(D12:D17)</f>
        <v>11616</v>
      </c>
      <c r="E11" s="60">
        <f>SUM(E12:E17)</f>
        <v>11616</v>
      </c>
      <c r="F11" s="222">
        <f t="shared" si="0"/>
        <v>0.626266982963123</v>
      </c>
      <c r="G11" s="222">
        <f t="shared" si="1"/>
        <v>1</v>
      </c>
      <c r="H11" s="102">
        <v>2300601</v>
      </c>
      <c r="I11" s="226" t="s">
        <v>51</v>
      </c>
      <c r="J11" s="74">
        <v>38500</v>
      </c>
      <c r="K11" s="74">
        <v>31000</v>
      </c>
      <c r="L11" s="74">
        <v>42000</v>
      </c>
      <c r="M11" s="104">
        <f>IFERROR(L11/J11,"")</f>
        <v>1.09090909090909</v>
      </c>
      <c r="N11" s="104">
        <f>IFERROR(L11/K11,"")</f>
        <v>1.35483870967742</v>
      </c>
    </row>
    <row r="12" s="213" customFormat="1" ht="20.25" customHeight="1" spans="1:14">
      <c r="A12" s="102">
        <v>1100102</v>
      </c>
      <c r="B12" s="107" t="s">
        <v>52</v>
      </c>
      <c r="C12" s="74">
        <v>2528</v>
      </c>
      <c r="D12" s="74">
        <v>1595</v>
      </c>
      <c r="E12" s="74">
        <v>1595</v>
      </c>
      <c r="F12" s="222">
        <f t="shared" si="0"/>
        <v>0.630933544303797</v>
      </c>
      <c r="G12" s="222">
        <f t="shared" si="1"/>
        <v>1</v>
      </c>
      <c r="H12" s="102">
        <v>2300602</v>
      </c>
      <c r="I12" s="226" t="s">
        <v>53</v>
      </c>
      <c r="J12" s="74"/>
      <c r="K12" s="74"/>
      <c r="L12" s="74"/>
      <c r="M12" s="104" t="str">
        <f>IFERROR(L12/J12,"")</f>
        <v/>
      </c>
      <c r="N12" s="104" t="str">
        <f>IFERROR(L12/K12,"")</f>
        <v/>
      </c>
    </row>
    <row r="13" s="213" customFormat="1" ht="20.25" customHeight="1" spans="1:14">
      <c r="A13" s="102">
        <v>1100103</v>
      </c>
      <c r="B13" s="107" t="s">
        <v>54</v>
      </c>
      <c r="C13" s="74">
        <v>1069</v>
      </c>
      <c r="D13" s="74">
        <v>1068</v>
      </c>
      <c r="E13" s="74">
        <v>1068</v>
      </c>
      <c r="F13" s="222">
        <f t="shared" si="0"/>
        <v>0.999064546304958</v>
      </c>
      <c r="G13" s="222">
        <f t="shared" si="1"/>
        <v>1</v>
      </c>
      <c r="H13" s="227"/>
      <c r="I13" s="232"/>
      <c r="J13" s="232"/>
      <c r="K13" s="232"/>
      <c r="L13" s="232"/>
      <c r="M13" s="233"/>
      <c r="N13" s="234"/>
    </row>
    <row r="14" s="213" customFormat="1" ht="20.25" customHeight="1" spans="1:14">
      <c r="A14" s="102">
        <v>1100104</v>
      </c>
      <c r="B14" s="107" t="s">
        <v>55</v>
      </c>
      <c r="C14" s="74">
        <v>9594</v>
      </c>
      <c r="D14" s="74">
        <v>2469</v>
      </c>
      <c r="E14" s="74">
        <v>2469</v>
      </c>
      <c r="F14" s="222">
        <f t="shared" si="0"/>
        <v>0.257348342714196</v>
      </c>
      <c r="G14" s="222">
        <f t="shared" si="1"/>
        <v>1</v>
      </c>
      <c r="H14" s="126"/>
      <c r="I14" s="232" t="s">
        <v>56</v>
      </c>
      <c r="J14" s="232"/>
      <c r="K14" s="232"/>
      <c r="L14" s="232"/>
      <c r="M14" s="233"/>
      <c r="N14" s="234"/>
    </row>
    <row r="15" s="213" customFormat="1" ht="20.25" customHeight="1" spans="1:14">
      <c r="A15" s="102">
        <v>1100105</v>
      </c>
      <c r="B15" s="107" t="s">
        <v>57</v>
      </c>
      <c r="C15" s="74">
        <v>5357</v>
      </c>
      <c r="D15" s="74">
        <v>3</v>
      </c>
      <c r="E15" s="74">
        <v>3</v>
      </c>
      <c r="F15" s="222">
        <f t="shared" si="0"/>
        <v>0.000560014933731566</v>
      </c>
      <c r="G15" s="222">
        <f t="shared" si="1"/>
        <v>1</v>
      </c>
      <c r="H15" s="126"/>
      <c r="I15" s="232" t="s">
        <v>56</v>
      </c>
      <c r="J15" s="232"/>
      <c r="K15" s="232"/>
      <c r="L15" s="232"/>
      <c r="M15" s="233"/>
      <c r="N15" s="234"/>
    </row>
    <row r="16" s="213" customFormat="1" ht="20.25" customHeight="1" spans="1:14">
      <c r="A16" s="102">
        <v>1100106</v>
      </c>
      <c r="B16" s="107" t="s">
        <v>58</v>
      </c>
      <c r="C16" s="74"/>
      <c r="D16" s="74">
        <v>6481</v>
      </c>
      <c r="E16" s="74">
        <v>6481</v>
      </c>
      <c r="F16" s="222" t="str">
        <f t="shared" si="0"/>
        <v/>
      </c>
      <c r="G16" s="222">
        <f t="shared" si="1"/>
        <v>1</v>
      </c>
      <c r="H16" s="126"/>
      <c r="I16" s="232" t="s">
        <v>56</v>
      </c>
      <c r="J16" s="232"/>
      <c r="K16" s="232"/>
      <c r="L16" s="232"/>
      <c r="M16" s="233"/>
      <c r="N16" s="234"/>
    </row>
    <row r="17" s="213" customFormat="1" ht="20.25" customHeight="1" spans="1:14">
      <c r="A17" s="102">
        <v>1100199</v>
      </c>
      <c r="B17" s="107" t="s">
        <v>59</v>
      </c>
      <c r="C17" s="74"/>
      <c r="D17" s="74"/>
      <c r="E17" s="74"/>
      <c r="F17" s="222" t="str">
        <f t="shared" si="0"/>
        <v/>
      </c>
      <c r="G17" s="222" t="str">
        <f t="shared" si="1"/>
        <v/>
      </c>
      <c r="H17" s="126"/>
      <c r="I17" s="232" t="s">
        <v>56</v>
      </c>
      <c r="J17" s="232"/>
      <c r="K17" s="232"/>
      <c r="L17" s="232"/>
      <c r="M17" s="233"/>
      <c r="N17" s="234"/>
    </row>
    <row r="18" s="213" customFormat="1" ht="20.25" customHeight="1" spans="1:14">
      <c r="A18" s="102">
        <v>11002</v>
      </c>
      <c r="B18" s="107" t="s">
        <v>60</v>
      </c>
      <c r="C18" s="60">
        <f>SUM(C19:C56)</f>
        <v>186452</v>
      </c>
      <c r="D18" s="60">
        <f>SUM(D19:D56)</f>
        <v>141596</v>
      </c>
      <c r="E18" s="60">
        <f>SUM(E19:E56)</f>
        <v>141975</v>
      </c>
      <c r="F18" s="222">
        <f t="shared" si="0"/>
        <v>0.761456031579173</v>
      </c>
      <c r="G18" s="222">
        <f t="shared" si="1"/>
        <v>1.00267662928331</v>
      </c>
      <c r="H18" s="126"/>
      <c r="I18" s="232" t="s">
        <v>56</v>
      </c>
      <c r="J18" s="232"/>
      <c r="K18" s="232"/>
      <c r="L18" s="232"/>
      <c r="M18" s="233" t="s">
        <v>56</v>
      </c>
      <c r="N18" s="234"/>
    </row>
    <row r="19" s="213" customFormat="1" ht="20.25" customHeight="1" spans="1:14">
      <c r="A19" s="102">
        <v>1100201</v>
      </c>
      <c r="B19" s="107" t="s">
        <v>61</v>
      </c>
      <c r="C19" s="74"/>
      <c r="D19" s="74"/>
      <c r="E19" s="74"/>
      <c r="F19" s="222" t="str">
        <f t="shared" si="0"/>
        <v/>
      </c>
      <c r="G19" s="222" t="str">
        <f t="shared" si="1"/>
        <v/>
      </c>
      <c r="H19" s="126"/>
      <c r="I19" s="232" t="s">
        <v>56</v>
      </c>
      <c r="J19" s="232"/>
      <c r="K19" s="232"/>
      <c r="L19" s="232"/>
      <c r="M19" s="233"/>
      <c r="N19" s="234"/>
    </row>
    <row r="20" s="213" customFormat="1" ht="20.25" customHeight="1" spans="1:14">
      <c r="A20" s="102">
        <v>1100202</v>
      </c>
      <c r="B20" s="106" t="s">
        <v>62</v>
      </c>
      <c r="C20" s="74">
        <v>12176</v>
      </c>
      <c r="D20" s="74">
        <v>3514</v>
      </c>
      <c r="E20" s="74">
        <v>3514</v>
      </c>
      <c r="F20" s="222">
        <f t="shared" si="0"/>
        <v>0.288600525624179</v>
      </c>
      <c r="G20" s="222">
        <f t="shared" si="1"/>
        <v>1</v>
      </c>
      <c r="H20" s="126"/>
      <c r="I20" s="232" t="s">
        <v>56</v>
      </c>
      <c r="J20" s="232"/>
      <c r="K20" s="232"/>
      <c r="L20" s="232"/>
      <c r="M20" s="233"/>
      <c r="N20" s="234"/>
    </row>
    <row r="21" s="213" customFormat="1" ht="20.25" customHeight="1" spans="1:14">
      <c r="A21" s="102">
        <v>1100207</v>
      </c>
      <c r="B21" s="121" t="s">
        <v>63</v>
      </c>
      <c r="C21" s="74">
        <v>46009</v>
      </c>
      <c r="D21" s="74">
        <v>52045</v>
      </c>
      <c r="E21" s="74">
        <v>52424</v>
      </c>
      <c r="F21" s="222">
        <f t="shared" si="0"/>
        <v>1.13942924210481</v>
      </c>
      <c r="G21" s="222">
        <f t="shared" si="1"/>
        <v>1.00728215966952</v>
      </c>
      <c r="H21" s="126"/>
      <c r="I21" s="232" t="s">
        <v>56</v>
      </c>
      <c r="J21" s="232"/>
      <c r="K21" s="232"/>
      <c r="L21" s="232"/>
      <c r="M21" s="233"/>
      <c r="N21" s="234"/>
    </row>
    <row r="22" s="213" customFormat="1" ht="20.25" customHeight="1" spans="1:14">
      <c r="A22" s="102">
        <v>1100208</v>
      </c>
      <c r="B22" s="121" t="s">
        <v>64</v>
      </c>
      <c r="C22" s="74">
        <v>22500</v>
      </c>
      <c r="D22" s="74">
        <v>473</v>
      </c>
      <c r="E22" s="74">
        <v>473</v>
      </c>
      <c r="F22" s="222">
        <f t="shared" si="0"/>
        <v>0.0210222222222222</v>
      </c>
      <c r="G22" s="222">
        <f t="shared" si="1"/>
        <v>1</v>
      </c>
      <c r="H22" s="126"/>
      <c r="I22" s="232" t="s">
        <v>56</v>
      </c>
      <c r="J22" s="232"/>
      <c r="K22" s="232"/>
      <c r="L22" s="232"/>
      <c r="M22" s="233"/>
      <c r="N22" s="234"/>
    </row>
    <row r="23" s="213" customFormat="1" ht="20.25" customHeight="1" spans="1:14">
      <c r="A23" s="102">
        <v>1100212</v>
      </c>
      <c r="B23" s="121" t="s">
        <v>65</v>
      </c>
      <c r="C23" s="74"/>
      <c r="D23" s="74"/>
      <c r="E23" s="74"/>
      <c r="F23" s="222" t="str">
        <f t="shared" si="0"/>
        <v/>
      </c>
      <c r="G23" s="222" t="str">
        <f t="shared" si="1"/>
        <v/>
      </c>
      <c r="H23" s="126"/>
      <c r="I23" s="232" t="s">
        <v>56</v>
      </c>
      <c r="J23" s="232"/>
      <c r="K23" s="232"/>
      <c r="L23" s="232"/>
      <c r="M23" s="233"/>
      <c r="N23" s="234"/>
    </row>
    <row r="24" s="213" customFormat="1" ht="20.25" customHeight="1" spans="1:14">
      <c r="A24" s="102">
        <v>1100214</v>
      </c>
      <c r="B24" s="121" t="s">
        <v>66</v>
      </c>
      <c r="C24" s="74">
        <v>3340</v>
      </c>
      <c r="D24" s="74"/>
      <c r="E24" s="74"/>
      <c r="F24" s="222">
        <f t="shared" si="0"/>
        <v>0</v>
      </c>
      <c r="G24" s="222" t="str">
        <f t="shared" si="1"/>
        <v/>
      </c>
      <c r="H24" s="126"/>
      <c r="I24" s="232" t="s">
        <v>56</v>
      </c>
      <c r="J24" s="232"/>
      <c r="K24" s="232"/>
      <c r="L24" s="232"/>
      <c r="M24" s="233"/>
      <c r="N24" s="234"/>
    </row>
    <row r="25" s="213" customFormat="1" ht="20.25" customHeight="1" spans="1:14">
      <c r="A25" s="102">
        <v>1100225</v>
      </c>
      <c r="B25" s="121" t="s">
        <v>67</v>
      </c>
      <c r="C25" s="74">
        <v>200</v>
      </c>
      <c r="D25" s="74">
        <v>362</v>
      </c>
      <c r="E25" s="74">
        <v>362</v>
      </c>
      <c r="F25" s="222">
        <f t="shared" si="0"/>
        <v>1.81</v>
      </c>
      <c r="G25" s="222">
        <f t="shared" si="1"/>
        <v>1</v>
      </c>
      <c r="H25" s="126"/>
      <c r="I25" s="128" t="s">
        <v>56</v>
      </c>
      <c r="J25" s="128"/>
      <c r="K25" s="128"/>
      <c r="L25" s="128"/>
      <c r="M25" s="234"/>
      <c r="N25" s="234"/>
    </row>
    <row r="26" s="213" customFormat="1" ht="20.25" customHeight="1" spans="1:14">
      <c r="A26" s="102">
        <v>1100226</v>
      </c>
      <c r="B26" s="121" t="s">
        <v>68</v>
      </c>
      <c r="C26" s="74"/>
      <c r="D26" s="74">
        <v>146</v>
      </c>
      <c r="E26" s="74">
        <v>146</v>
      </c>
      <c r="F26" s="222" t="str">
        <f t="shared" si="0"/>
        <v/>
      </c>
      <c r="G26" s="222">
        <f t="shared" si="1"/>
        <v>1</v>
      </c>
      <c r="H26" s="126"/>
      <c r="I26" s="128" t="s">
        <v>56</v>
      </c>
      <c r="J26" s="128"/>
      <c r="K26" s="128"/>
      <c r="L26" s="128"/>
      <c r="M26" s="234"/>
      <c r="N26" s="234"/>
    </row>
    <row r="27" s="213" customFormat="1" ht="20.25" customHeight="1" spans="1:14">
      <c r="A27" s="102">
        <v>1100227</v>
      </c>
      <c r="B27" s="121" t="s">
        <v>69</v>
      </c>
      <c r="C27" s="74">
        <v>19000</v>
      </c>
      <c r="D27" s="74">
        <v>2358</v>
      </c>
      <c r="E27" s="74">
        <v>2358</v>
      </c>
      <c r="F27" s="222">
        <f t="shared" si="0"/>
        <v>0.124105263157895</v>
      </c>
      <c r="G27" s="222">
        <f t="shared" si="1"/>
        <v>1</v>
      </c>
      <c r="H27" s="126"/>
      <c r="I27" s="126" t="s">
        <v>56</v>
      </c>
      <c r="J27" s="126"/>
      <c r="K27" s="126"/>
      <c r="L27" s="126"/>
      <c r="M27" s="234"/>
      <c r="N27" s="234"/>
    </row>
    <row r="28" s="213" customFormat="1" ht="20.25" customHeight="1" spans="1:14">
      <c r="A28" s="102">
        <v>1100228</v>
      </c>
      <c r="B28" s="121" t="s">
        <v>70</v>
      </c>
      <c r="C28" s="74"/>
      <c r="D28" s="74">
        <v>474</v>
      </c>
      <c r="E28" s="74">
        <v>474</v>
      </c>
      <c r="F28" s="222" t="str">
        <f t="shared" si="0"/>
        <v/>
      </c>
      <c r="G28" s="222">
        <f t="shared" si="1"/>
        <v>1</v>
      </c>
      <c r="H28" s="126"/>
      <c r="I28" s="128" t="s">
        <v>56</v>
      </c>
      <c r="J28" s="128"/>
      <c r="K28" s="128"/>
      <c r="L28" s="128"/>
      <c r="M28" s="234"/>
      <c r="N28" s="234"/>
    </row>
    <row r="29" s="213" customFormat="1" ht="20.25" customHeight="1" spans="1:14">
      <c r="A29" s="102">
        <v>1100229</v>
      </c>
      <c r="B29" s="121" t="s">
        <v>71</v>
      </c>
      <c r="C29" s="74">
        <v>7</v>
      </c>
      <c r="D29" s="74"/>
      <c r="E29" s="74"/>
      <c r="F29" s="222">
        <f t="shared" si="0"/>
        <v>0</v>
      </c>
      <c r="G29" s="222" t="str">
        <f t="shared" si="1"/>
        <v/>
      </c>
      <c r="H29" s="126"/>
      <c r="I29" s="128" t="s">
        <v>56</v>
      </c>
      <c r="J29" s="128"/>
      <c r="K29" s="128"/>
      <c r="L29" s="128"/>
      <c r="M29" s="234"/>
      <c r="N29" s="234"/>
    </row>
    <row r="30" s="213" customFormat="1" ht="20.25" customHeight="1" spans="1:14">
      <c r="A30" s="102">
        <v>1100230</v>
      </c>
      <c r="B30" s="121" t="s">
        <v>72</v>
      </c>
      <c r="C30" s="74"/>
      <c r="D30" s="74"/>
      <c r="E30" s="74"/>
      <c r="F30" s="222" t="str">
        <f t="shared" si="0"/>
        <v/>
      </c>
      <c r="G30" s="222" t="str">
        <f t="shared" si="1"/>
        <v/>
      </c>
      <c r="H30" s="126"/>
      <c r="I30" s="128" t="s">
        <v>56</v>
      </c>
      <c r="J30" s="128"/>
      <c r="K30" s="128"/>
      <c r="L30" s="128"/>
      <c r="M30" s="234"/>
      <c r="N30" s="234"/>
    </row>
    <row r="31" s="213" customFormat="1" ht="20.25" customHeight="1" spans="1:14">
      <c r="A31" s="102">
        <v>1100231</v>
      </c>
      <c r="B31" s="121" t="s">
        <v>73</v>
      </c>
      <c r="C31" s="74">
        <v>1400</v>
      </c>
      <c r="D31" s="74">
        <v>2201</v>
      </c>
      <c r="E31" s="74">
        <v>2201</v>
      </c>
      <c r="F31" s="222">
        <f t="shared" si="0"/>
        <v>1.57214285714286</v>
      </c>
      <c r="G31" s="222">
        <f t="shared" si="1"/>
        <v>1</v>
      </c>
      <c r="H31" s="126"/>
      <c r="I31" s="128" t="s">
        <v>56</v>
      </c>
      <c r="J31" s="128"/>
      <c r="K31" s="128"/>
      <c r="L31" s="128"/>
      <c r="M31" s="234"/>
      <c r="N31" s="234"/>
    </row>
    <row r="32" s="213" customFormat="1" ht="20.25" customHeight="1" spans="1:14">
      <c r="A32" s="102">
        <v>1100241</v>
      </c>
      <c r="B32" s="133" t="s">
        <v>74</v>
      </c>
      <c r="C32" s="228"/>
      <c r="D32" s="228"/>
      <c r="E32" s="228"/>
      <c r="F32" s="222" t="str">
        <f t="shared" si="0"/>
        <v/>
      </c>
      <c r="G32" s="222" t="str">
        <f t="shared" si="1"/>
        <v/>
      </c>
      <c r="H32" s="126"/>
      <c r="I32" s="128" t="s">
        <v>56</v>
      </c>
      <c r="J32" s="128"/>
      <c r="K32" s="128"/>
      <c r="L32" s="128"/>
      <c r="M32" s="234"/>
      <c r="N32" s="234"/>
    </row>
    <row r="33" s="213" customFormat="1" ht="20.25" customHeight="1" spans="1:14">
      <c r="A33" s="102">
        <v>1100242</v>
      </c>
      <c r="B33" s="133" t="s">
        <v>75</v>
      </c>
      <c r="C33" s="228"/>
      <c r="D33" s="228"/>
      <c r="E33" s="228"/>
      <c r="F33" s="222" t="str">
        <f t="shared" si="0"/>
        <v/>
      </c>
      <c r="G33" s="222" t="str">
        <f t="shared" si="1"/>
        <v/>
      </c>
      <c r="H33" s="126"/>
      <c r="I33" s="128" t="s">
        <v>56</v>
      </c>
      <c r="J33" s="128"/>
      <c r="K33" s="128"/>
      <c r="L33" s="128"/>
      <c r="M33" s="234"/>
      <c r="N33" s="234"/>
    </row>
    <row r="34" s="213" customFormat="1" ht="20.25" customHeight="1" spans="1:14">
      <c r="A34" s="102">
        <v>1100243</v>
      </c>
      <c r="B34" s="133" t="s">
        <v>76</v>
      </c>
      <c r="C34" s="228"/>
      <c r="D34" s="228"/>
      <c r="E34" s="228"/>
      <c r="F34" s="222" t="str">
        <f t="shared" si="0"/>
        <v/>
      </c>
      <c r="G34" s="222" t="str">
        <f t="shared" si="1"/>
        <v/>
      </c>
      <c r="H34" s="126"/>
      <c r="I34" s="128" t="s">
        <v>56</v>
      </c>
      <c r="J34" s="128"/>
      <c r="K34" s="128"/>
      <c r="L34" s="128"/>
      <c r="M34" s="234"/>
      <c r="N34" s="234"/>
    </row>
    <row r="35" s="213" customFormat="1" ht="20.25" customHeight="1" spans="1:14">
      <c r="A35" s="102">
        <v>1100244</v>
      </c>
      <c r="B35" s="133" t="s">
        <v>77</v>
      </c>
      <c r="C35" s="228">
        <v>2050</v>
      </c>
      <c r="D35" s="228">
        <v>2370</v>
      </c>
      <c r="E35" s="228">
        <v>2370</v>
      </c>
      <c r="F35" s="222">
        <f t="shared" si="0"/>
        <v>1.15609756097561</v>
      </c>
      <c r="G35" s="222">
        <f t="shared" si="1"/>
        <v>1</v>
      </c>
      <c r="H35" s="126"/>
      <c r="I35" s="128" t="s">
        <v>56</v>
      </c>
      <c r="J35" s="128"/>
      <c r="K35" s="128"/>
      <c r="L35" s="128"/>
      <c r="M35" s="234"/>
      <c r="N35" s="234"/>
    </row>
    <row r="36" s="213" customFormat="1" ht="20.25" customHeight="1" spans="1:14">
      <c r="A36" s="102">
        <v>1100245</v>
      </c>
      <c r="B36" s="133" t="s">
        <v>78</v>
      </c>
      <c r="C36" s="228">
        <v>4150</v>
      </c>
      <c r="D36" s="228">
        <v>6654</v>
      </c>
      <c r="E36" s="228">
        <v>6654</v>
      </c>
      <c r="F36" s="222">
        <f t="shared" si="0"/>
        <v>1.6033734939759</v>
      </c>
      <c r="G36" s="222">
        <f t="shared" si="1"/>
        <v>1</v>
      </c>
      <c r="H36" s="126"/>
      <c r="I36" s="232" t="s">
        <v>56</v>
      </c>
      <c r="J36" s="232"/>
      <c r="K36" s="232"/>
      <c r="L36" s="232"/>
      <c r="M36" s="233"/>
      <c r="N36" s="234"/>
    </row>
    <row r="37" s="213" customFormat="1" ht="20.25" customHeight="1" spans="1:14">
      <c r="A37" s="102">
        <v>1100246</v>
      </c>
      <c r="B37" s="133" t="s">
        <v>79</v>
      </c>
      <c r="C37" s="228">
        <v>70</v>
      </c>
      <c r="D37" s="228">
        <v>35</v>
      </c>
      <c r="E37" s="228">
        <v>35</v>
      </c>
      <c r="F37" s="222">
        <f t="shared" si="0"/>
        <v>0.5</v>
      </c>
      <c r="G37" s="222">
        <f t="shared" si="1"/>
        <v>1</v>
      </c>
      <c r="H37" s="126"/>
      <c r="I37" s="232" t="s">
        <v>56</v>
      </c>
      <c r="J37" s="232"/>
      <c r="K37" s="232"/>
      <c r="L37" s="232"/>
      <c r="M37" s="233"/>
      <c r="N37" s="234"/>
    </row>
    <row r="38" s="213" customFormat="1" ht="20.25" customHeight="1" spans="1:14">
      <c r="A38" s="102">
        <v>1100247</v>
      </c>
      <c r="B38" s="133" t="s">
        <v>80</v>
      </c>
      <c r="C38" s="228">
        <v>650</v>
      </c>
      <c r="D38" s="228">
        <v>430</v>
      </c>
      <c r="E38" s="228">
        <v>430</v>
      </c>
      <c r="F38" s="222">
        <f t="shared" si="0"/>
        <v>0.661538461538462</v>
      </c>
      <c r="G38" s="222">
        <f t="shared" si="1"/>
        <v>1</v>
      </c>
      <c r="H38" s="126"/>
      <c r="I38" s="232" t="s">
        <v>56</v>
      </c>
      <c r="J38" s="232"/>
      <c r="K38" s="232"/>
      <c r="L38" s="232"/>
      <c r="M38" s="233"/>
      <c r="N38" s="234"/>
    </row>
    <row r="39" s="213" customFormat="1" ht="20.25" customHeight="1" spans="1:14">
      <c r="A39" s="102">
        <v>1100248</v>
      </c>
      <c r="B39" s="133" t="s">
        <v>81</v>
      </c>
      <c r="C39" s="228">
        <v>30750</v>
      </c>
      <c r="D39" s="228">
        <v>21517</v>
      </c>
      <c r="E39" s="228">
        <v>21517</v>
      </c>
      <c r="F39" s="222">
        <f t="shared" si="0"/>
        <v>0.699739837398374</v>
      </c>
      <c r="G39" s="222">
        <f t="shared" si="1"/>
        <v>1</v>
      </c>
      <c r="H39" s="126"/>
      <c r="I39" s="232" t="s">
        <v>56</v>
      </c>
      <c r="J39" s="232"/>
      <c r="K39" s="232"/>
      <c r="L39" s="232"/>
      <c r="M39" s="233"/>
      <c r="N39" s="234"/>
    </row>
    <row r="40" s="213" customFormat="1" ht="20.25" customHeight="1" spans="1:14">
      <c r="A40" s="102">
        <v>1100249</v>
      </c>
      <c r="B40" s="133" t="s">
        <v>82</v>
      </c>
      <c r="C40" s="228">
        <v>14750</v>
      </c>
      <c r="D40" s="228">
        <v>4234</v>
      </c>
      <c r="E40" s="228">
        <v>4234</v>
      </c>
      <c r="F40" s="222">
        <f t="shared" si="0"/>
        <v>0.287050847457627</v>
      </c>
      <c r="G40" s="222">
        <f t="shared" si="1"/>
        <v>1</v>
      </c>
      <c r="H40" s="126"/>
      <c r="I40" s="232" t="s">
        <v>56</v>
      </c>
      <c r="J40" s="232"/>
      <c r="K40" s="232"/>
      <c r="L40" s="232"/>
      <c r="M40" s="233"/>
      <c r="N40" s="234"/>
    </row>
    <row r="41" s="213" customFormat="1" ht="20.25" customHeight="1" spans="1:14">
      <c r="A41" s="102">
        <v>1100250</v>
      </c>
      <c r="B41" s="133" t="s">
        <v>83</v>
      </c>
      <c r="C41" s="228"/>
      <c r="D41" s="228"/>
      <c r="E41" s="228"/>
      <c r="F41" s="222" t="str">
        <f t="shared" si="0"/>
        <v/>
      </c>
      <c r="G41" s="222" t="str">
        <f t="shared" si="1"/>
        <v/>
      </c>
      <c r="H41" s="126"/>
      <c r="I41" s="232" t="s">
        <v>56</v>
      </c>
      <c r="J41" s="232"/>
      <c r="K41" s="232"/>
      <c r="L41" s="232"/>
      <c r="M41" s="233"/>
      <c r="N41" s="234"/>
    </row>
    <row r="42" s="213" customFormat="1" ht="20.25" customHeight="1" spans="1:14">
      <c r="A42" s="102">
        <v>1100251</v>
      </c>
      <c r="B42" s="133" t="s">
        <v>84</v>
      </c>
      <c r="C42" s="228"/>
      <c r="D42" s="228"/>
      <c r="E42" s="228"/>
      <c r="F42" s="222" t="str">
        <f t="shared" si="0"/>
        <v/>
      </c>
      <c r="G42" s="222" t="str">
        <f t="shared" si="1"/>
        <v/>
      </c>
      <c r="H42" s="126"/>
      <c r="I42" s="232" t="s">
        <v>56</v>
      </c>
      <c r="J42" s="232"/>
      <c r="K42" s="232"/>
      <c r="L42" s="232"/>
      <c r="M42" s="233"/>
      <c r="N42" s="234"/>
    </row>
    <row r="43" s="213" customFormat="1" ht="20.25" customHeight="1" spans="1:14">
      <c r="A43" s="102">
        <v>1100252</v>
      </c>
      <c r="B43" s="133" t="s">
        <v>85</v>
      </c>
      <c r="C43" s="228">
        <v>13900</v>
      </c>
      <c r="D43" s="228">
        <v>18604</v>
      </c>
      <c r="E43" s="228">
        <v>18604</v>
      </c>
      <c r="F43" s="222">
        <f t="shared" si="0"/>
        <v>1.33841726618705</v>
      </c>
      <c r="G43" s="222">
        <f t="shared" si="1"/>
        <v>1</v>
      </c>
      <c r="H43" s="126"/>
      <c r="I43" s="232" t="s">
        <v>56</v>
      </c>
      <c r="J43" s="232"/>
      <c r="K43" s="232"/>
      <c r="L43" s="232"/>
      <c r="M43" s="233"/>
      <c r="N43" s="234"/>
    </row>
    <row r="44" s="213" customFormat="1" ht="20.25" customHeight="1" spans="1:14">
      <c r="A44" s="102">
        <v>1100253</v>
      </c>
      <c r="B44" s="133" t="s">
        <v>86</v>
      </c>
      <c r="C44" s="228">
        <v>13400</v>
      </c>
      <c r="D44" s="228">
        <v>5631</v>
      </c>
      <c r="E44" s="228">
        <v>5631</v>
      </c>
      <c r="F44" s="222">
        <f t="shared" si="0"/>
        <v>0.420223880597015</v>
      </c>
      <c r="G44" s="222">
        <f t="shared" si="1"/>
        <v>1</v>
      </c>
      <c r="H44" s="126"/>
      <c r="I44" s="232" t="s">
        <v>56</v>
      </c>
      <c r="J44" s="232"/>
      <c r="K44" s="232"/>
      <c r="L44" s="232"/>
      <c r="M44" s="233"/>
      <c r="N44" s="234"/>
    </row>
    <row r="45" s="213" customFormat="1" ht="20.25" customHeight="1" spans="1:14">
      <c r="A45" s="102">
        <v>1100254</v>
      </c>
      <c r="B45" s="133" t="s">
        <v>87</v>
      </c>
      <c r="C45" s="228"/>
      <c r="D45" s="228"/>
      <c r="E45" s="228"/>
      <c r="F45" s="222" t="str">
        <f t="shared" si="0"/>
        <v/>
      </c>
      <c r="G45" s="222" t="str">
        <f t="shared" si="1"/>
        <v/>
      </c>
      <c r="H45" s="126"/>
      <c r="I45" s="232" t="s">
        <v>56</v>
      </c>
      <c r="J45" s="232"/>
      <c r="K45" s="232"/>
      <c r="L45" s="232"/>
      <c r="M45" s="233"/>
      <c r="N45" s="234"/>
    </row>
    <row r="46" s="213" customFormat="1" ht="20.25" customHeight="1" spans="1:14">
      <c r="A46" s="102">
        <v>1100255</v>
      </c>
      <c r="B46" s="133" t="s">
        <v>88</v>
      </c>
      <c r="C46" s="228"/>
      <c r="D46" s="228"/>
      <c r="E46" s="228"/>
      <c r="F46" s="222" t="str">
        <f t="shared" si="0"/>
        <v/>
      </c>
      <c r="G46" s="222" t="str">
        <f t="shared" si="1"/>
        <v/>
      </c>
      <c r="H46" s="126"/>
      <c r="I46" s="232" t="s">
        <v>56</v>
      </c>
      <c r="J46" s="232"/>
      <c r="K46" s="232"/>
      <c r="L46" s="232"/>
      <c r="M46" s="233"/>
      <c r="N46" s="234"/>
    </row>
    <row r="47" s="213" customFormat="1" ht="20.25" customHeight="1" spans="1:14">
      <c r="A47" s="102">
        <v>1100256</v>
      </c>
      <c r="B47" s="133" t="s">
        <v>89</v>
      </c>
      <c r="C47" s="228"/>
      <c r="D47" s="228"/>
      <c r="E47" s="228"/>
      <c r="F47" s="222" t="str">
        <f t="shared" si="0"/>
        <v/>
      </c>
      <c r="G47" s="222" t="str">
        <f t="shared" si="1"/>
        <v/>
      </c>
      <c r="H47" s="126"/>
      <c r="I47" s="232" t="s">
        <v>56</v>
      </c>
      <c r="J47" s="232"/>
      <c r="K47" s="232"/>
      <c r="L47" s="232"/>
      <c r="M47" s="233"/>
      <c r="N47" s="234"/>
    </row>
    <row r="48" s="213" customFormat="1" ht="20.25" customHeight="1" spans="1:14">
      <c r="A48" s="102">
        <v>1100257</v>
      </c>
      <c r="B48" s="133" t="s">
        <v>90</v>
      </c>
      <c r="C48" s="228"/>
      <c r="D48" s="228"/>
      <c r="E48" s="228"/>
      <c r="F48" s="222" t="str">
        <f t="shared" si="0"/>
        <v/>
      </c>
      <c r="G48" s="222" t="str">
        <f t="shared" si="1"/>
        <v/>
      </c>
      <c r="H48" s="126"/>
      <c r="I48" s="232" t="s">
        <v>56</v>
      </c>
      <c r="J48" s="232"/>
      <c r="K48" s="232"/>
      <c r="L48" s="232"/>
      <c r="M48" s="233"/>
      <c r="N48" s="234"/>
    </row>
    <row r="49" s="213" customFormat="1" ht="20.25" customHeight="1" spans="1:14">
      <c r="A49" s="102">
        <v>1100258</v>
      </c>
      <c r="B49" s="133" t="s">
        <v>91</v>
      </c>
      <c r="C49" s="228">
        <v>180</v>
      </c>
      <c r="D49" s="228">
        <v>565</v>
      </c>
      <c r="E49" s="228">
        <v>565</v>
      </c>
      <c r="F49" s="222">
        <f t="shared" si="0"/>
        <v>3.13888888888889</v>
      </c>
      <c r="G49" s="222">
        <f t="shared" si="1"/>
        <v>1</v>
      </c>
      <c r="H49" s="126"/>
      <c r="I49" s="232" t="s">
        <v>56</v>
      </c>
      <c r="J49" s="232"/>
      <c r="K49" s="232"/>
      <c r="L49" s="232"/>
      <c r="M49" s="233"/>
      <c r="N49" s="234"/>
    </row>
    <row r="50" s="213" customFormat="1" ht="20.25" customHeight="1" spans="1:14">
      <c r="A50" s="102">
        <v>1100259</v>
      </c>
      <c r="B50" s="133" t="s">
        <v>92</v>
      </c>
      <c r="C50" s="228">
        <v>800</v>
      </c>
      <c r="D50" s="228">
        <v>667</v>
      </c>
      <c r="E50" s="228">
        <v>667</v>
      </c>
      <c r="F50" s="222">
        <f t="shared" si="0"/>
        <v>0.83375</v>
      </c>
      <c r="G50" s="222">
        <f t="shared" si="1"/>
        <v>1</v>
      </c>
      <c r="H50" s="126"/>
      <c r="I50" s="128" t="s">
        <v>56</v>
      </c>
      <c r="J50" s="128"/>
      <c r="K50" s="128"/>
      <c r="L50" s="128"/>
      <c r="M50" s="234"/>
      <c r="N50" s="234"/>
    </row>
    <row r="51" s="213" customFormat="1" ht="20.25" customHeight="1" spans="1:14">
      <c r="A51" s="102">
        <v>1100260</v>
      </c>
      <c r="B51" s="133" t="s">
        <v>93</v>
      </c>
      <c r="C51" s="228"/>
      <c r="D51" s="228">
        <v>680</v>
      </c>
      <c r="E51" s="228">
        <v>680</v>
      </c>
      <c r="F51" s="222" t="str">
        <f t="shared" si="0"/>
        <v/>
      </c>
      <c r="G51" s="222">
        <f t="shared" si="1"/>
        <v>1</v>
      </c>
      <c r="H51" s="126"/>
      <c r="I51" s="128"/>
      <c r="J51" s="128"/>
      <c r="K51" s="128"/>
      <c r="L51" s="128"/>
      <c r="M51" s="234"/>
      <c r="N51" s="234"/>
    </row>
    <row r="52" s="213" customFormat="1" ht="20.25" customHeight="1" spans="1:14">
      <c r="A52" s="102">
        <v>1100269</v>
      </c>
      <c r="B52" s="133" t="s">
        <v>94</v>
      </c>
      <c r="C52" s="228">
        <v>1120</v>
      </c>
      <c r="D52" s="228"/>
      <c r="E52" s="228"/>
      <c r="F52" s="222">
        <f t="shared" si="0"/>
        <v>0</v>
      </c>
      <c r="G52" s="222" t="str">
        <f t="shared" si="1"/>
        <v/>
      </c>
      <c r="H52" s="126"/>
      <c r="I52" s="128" t="s">
        <v>56</v>
      </c>
      <c r="J52" s="128"/>
      <c r="K52" s="128"/>
      <c r="L52" s="128"/>
      <c r="M52" s="234"/>
      <c r="N52" s="234"/>
    </row>
    <row r="53" s="213" customFormat="1" ht="20.25" customHeight="1" spans="1:14">
      <c r="A53" s="102">
        <v>1100296</v>
      </c>
      <c r="B53" s="133" t="s">
        <v>95</v>
      </c>
      <c r="C53" s="228"/>
      <c r="D53" s="228">
        <v>9959</v>
      </c>
      <c r="E53" s="228">
        <v>9959</v>
      </c>
      <c r="F53" s="222" t="str">
        <f t="shared" si="0"/>
        <v/>
      </c>
      <c r="G53" s="222">
        <f t="shared" si="1"/>
        <v>1</v>
      </c>
      <c r="H53" s="126"/>
      <c r="I53" s="128"/>
      <c r="J53" s="128"/>
      <c r="K53" s="128"/>
      <c r="L53" s="128"/>
      <c r="M53" s="234"/>
      <c r="N53" s="234"/>
    </row>
    <row r="54" s="213" customFormat="1" ht="20.25" customHeight="1" spans="1:14">
      <c r="A54" s="102">
        <v>1100297</v>
      </c>
      <c r="B54" s="133" t="s">
        <v>96</v>
      </c>
      <c r="C54" s="228"/>
      <c r="D54" s="228">
        <v>2202</v>
      </c>
      <c r="E54" s="228">
        <v>2202</v>
      </c>
      <c r="F54" s="222" t="str">
        <f t="shared" si="0"/>
        <v/>
      </c>
      <c r="G54" s="222">
        <f t="shared" si="1"/>
        <v>1</v>
      </c>
      <c r="H54" s="126"/>
      <c r="I54" s="128"/>
      <c r="J54" s="128"/>
      <c r="K54" s="128"/>
      <c r="L54" s="128"/>
      <c r="M54" s="234"/>
      <c r="N54" s="234"/>
    </row>
    <row r="55" s="213" customFormat="1" ht="20.25" customHeight="1" spans="1:14">
      <c r="A55" s="102">
        <v>1100298</v>
      </c>
      <c r="B55" s="133" t="s">
        <v>97</v>
      </c>
      <c r="C55" s="228"/>
      <c r="D55" s="228">
        <v>6475</v>
      </c>
      <c r="E55" s="228">
        <v>6475</v>
      </c>
      <c r="F55" s="222" t="str">
        <f t="shared" si="0"/>
        <v/>
      </c>
      <c r="G55" s="222">
        <f t="shared" si="1"/>
        <v>1</v>
      </c>
      <c r="H55" s="126"/>
      <c r="I55" s="128"/>
      <c r="J55" s="128"/>
      <c r="K55" s="128"/>
      <c r="L55" s="128"/>
      <c r="M55" s="234"/>
      <c r="N55" s="234"/>
    </row>
    <row r="56" s="213" customFormat="1" ht="20.25" customHeight="1" spans="1:14">
      <c r="A56" s="102">
        <v>1100299</v>
      </c>
      <c r="B56" s="121" t="s">
        <v>98</v>
      </c>
      <c r="C56" s="74"/>
      <c r="D56" s="74"/>
      <c r="E56" s="74"/>
      <c r="F56" s="222" t="str">
        <f t="shared" si="0"/>
        <v/>
      </c>
      <c r="G56" s="222" t="str">
        <f t="shared" si="1"/>
        <v/>
      </c>
      <c r="H56" s="126"/>
      <c r="I56" s="128" t="s">
        <v>56</v>
      </c>
      <c r="J56" s="128"/>
      <c r="K56" s="128"/>
      <c r="L56" s="128"/>
      <c r="M56" s="234"/>
      <c r="N56" s="234"/>
    </row>
    <row r="57" s="213" customFormat="1" ht="20.25" customHeight="1" spans="1:14">
      <c r="A57" s="102">
        <v>11003</v>
      </c>
      <c r="B57" s="121" t="s">
        <v>99</v>
      </c>
      <c r="C57" s="60">
        <f>SUM(C58:C78)</f>
        <v>20000</v>
      </c>
      <c r="D57" s="60">
        <f>SUM(D58:D78)</f>
        <v>16409</v>
      </c>
      <c r="E57" s="60">
        <f>SUM(E58:E78)</f>
        <v>16409</v>
      </c>
      <c r="F57" s="222">
        <f t="shared" si="0"/>
        <v>0.82045</v>
      </c>
      <c r="G57" s="222">
        <f t="shared" si="1"/>
        <v>1</v>
      </c>
      <c r="H57" s="126"/>
      <c r="I57" s="128" t="s">
        <v>56</v>
      </c>
      <c r="J57" s="128"/>
      <c r="K57" s="128"/>
      <c r="L57" s="128"/>
      <c r="M57" s="234"/>
      <c r="N57" s="234"/>
    </row>
    <row r="58" s="213" customFormat="1" ht="20.25" customHeight="1" spans="1:14">
      <c r="A58" s="102">
        <v>1100301</v>
      </c>
      <c r="B58" s="121" t="s">
        <v>100</v>
      </c>
      <c r="C58" s="74">
        <v>400</v>
      </c>
      <c r="D58" s="74">
        <v>118</v>
      </c>
      <c r="E58" s="74">
        <v>118</v>
      </c>
      <c r="F58" s="222">
        <f t="shared" si="0"/>
        <v>0.295</v>
      </c>
      <c r="G58" s="222">
        <f t="shared" si="1"/>
        <v>1</v>
      </c>
      <c r="H58" s="126"/>
      <c r="I58" s="128" t="s">
        <v>56</v>
      </c>
      <c r="J58" s="128"/>
      <c r="K58" s="128"/>
      <c r="L58" s="128"/>
      <c r="M58" s="234"/>
      <c r="N58" s="234"/>
    </row>
    <row r="59" s="213" customFormat="1" ht="20.25" customHeight="1" spans="1:14">
      <c r="A59" s="102">
        <v>1100302</v>
      </c>
      <c r="B59" s="121" t="s">
        <v>101</v>
      </c>
      <c r="C59" s="74"/>
      <c r="D59" s="74"/>
      <c r="E59" s="74"/>
      <c r="F59" s="222" t="str">
        <f t="shared" si="0"/>
        <v/>
      </c>
      <c r="G59" s="222" t="str">
        <f t="shared" si="1"/>
        <v/>
      </c>
      <c r="H59" s="126"/>
      <c r="I59" s="128"/>
      <c r="J59" s="128"/>
      <c r="K59" s="128"/>
      <c r="L59" s="128"/>
      <c r="M59" s="234"/>
      <c r="N59" s="234"/>
    </row>
    <row r="60" s="213" customFormat="1" ht="20.25" customHeight="1" spans="1:14">
      <c r="A60" s="102">
        <v>1100303</v>
      </c>
      <c r="B60" s="121" t="s">
        <v>102</v>
      </c>
      <c r="C60" s="74">
        <v>3</v>
      </c>
      <c r="D60" s="74">
        <v>4</v>
      </c>
      <c r="E60" s="74">
        <v>4</v>
      </c>
      <c r="F60" s="222">
        <f t="shared" si="0"/>
        <v>1.33333333333333</v>
      </c>
      <c r="G60" s="222">
        <f t="shared" si="1"/>
        <v>1</v>
      </c>
      <c r="H60" s="126"/>
      <c r="I60" s="128"/>
      <c r="J60" s="128"/>
      <c r="K60" s="128"/>
      <c r="L60" s="128"/>
      <c r="M60" s="234"/>
      <c r="N60" s="234"/>
    </row>
    <row r="61" s="213" customFormat="1" ht="20.25" customHeight="1" spans="1:14">
      <c r="A61" s="102">
        <v>1100304</v>
      </c>
      <c r="B61" s="121" t="s">
        <v>103</v>
      </c>
      <c r="C61" s="74">
        <v>150</v>
      </c>
      <c r="D61" s="74"/>
      <c r="E61" s="74"/>
      <c r="F61" s="222">
        <f t="shared" si="0"/>
        <v>0</v>
      </c>
      <c r="G61" s="222" t="str">
        <f t="shared" si="1"/>
        <v/>
      </c>
      <c r="H61" s="126"/>
      <c r="I61" s="128"/>
      <c r="J61" s="128"/>
      <c r="K61" s="128"/>
      <c r="L61" s="128"/>
      <c r="M61" s="233"/>
      <c r="N61" s="234"/>
    </row>
    <row r="62" s="213" customFormat="1" ht="20.25" customHeight="1" spans="1:14">
      <c r="A62" s="102">
        <v>1100305</v>
      </c>
      <c r="B62" s="121" t="s">
        <v>104</v>
      </c>
      <c r="C62" s="74">
        <v>500</v>
      </c>
      <c r="D62" s="74">
        <v>120</v>
      </c>
      <c r="E62" s="74">
        <v>120</v>
      </c>
      <c r="F62" s="222">
        <f t="shared" si="0"/>
        <v>0.24</v>
      </c>
      <c r="G62" s="222">
        <f t="shared" si="1"/>
        <v>1</v>
      </c>
      <c r="H62" s="126"/>
      <c r="I62" s="128"/>
      <c r="J62" s="128"/>
      <c r="K62" s="128"/>
      <c r="L62" s="128"/>
      <c r="M62" s="233"/>
      <c r="N62" s="234"/>
    </row>
    <row r="63" s="216" customFormat="1" ht="20.25" customHeight="1" spans="1:14">
      <c r="A63" s="102">
        <v>1100306</v>
      </c>
      <c r="B63" s="121" t="s">
        <v>105</v>
      </c>
      <c r="C63" s="74"/>
      <c r="D63" s="74">
        <v>150</v>
      </c>
      <c r="E63" s="74">
        <v>150</v>
      </c>
      <c r="F63" s="222" t="str">
        <f t="shared" si="0"/>
        <v/>
      </c>
      <c r="G63" s="222">
        <f t="shared" si="1"/>
        <v>1</v>
      </c>
      <c r="H63" s="126"/>
      <c r="I63" s="128"/>
      <c r="J63" s="128"/>
      <c r="K63" s="128"/>
      <c r="L63" s="128"/>
      <c r="M63" s="233"/>
      <c r="N63" s="234"/>
    </row>
    <row r="64" s="213" customFormat="1" ht="20.25" customHeight="1" spans="1:14">
      <c r="A64" s="102">
        <v>1100307</v>
      </c>
      <c r="B64" s="121" t="s">
        <v>106</v>
      </c>
      <c r="C64" s="74">
        <v>130</v>
      </c>
      <c r="D64" s="74">
        <v>120</v>
      </c>
      <c r="E64" s="74">
        <v>120</v>
      </c>
      <c r="F64" s="222">
        <f t="shared" si="0"/>
        <v>0.923076923076923</v>
      </c>
      <c r="G64" s="222">
        <f t="shared" si="1"/>
        <v>1</v>
      </c>
      <c r="H64" s="126"/>
      <c r="I64" s="128"/>
      <c r="J64" s="128"/>
      <c r="K64" s="128"/>
      <c r="L64" s="128"/>
      <c r="M64" s="233"/>
      <c r="N64" s="234"/>
    </row>
    <row r="65" s="213" customFormat="1" ht="19.5" customHeight="1" spans="1:14">
      <c r="A65" s="102">
        <v>1100308</v>
      </c>
      <c r="B65" s="121" t="s">
        <v>107</v>
      </c>
      <c r="C65" s="74"/>
      <c r="D65" s="74">
        <v>129</v>
      </c>
      <c r="E65" s="74">
        <v>129</v>
      </c>
      <c r="F65" s="222" t="str">
        <f t="shared" si="0"/>
        <v/>
      </c>
      <c r="G65" s="222">
        <f t="shared" si="1"/>
        <v>1</v>
      </c>
      <c r="H65" s="126"/>
      <c r="I65" s="128"/>
      <c r="J65" s="128"/>
      <c r="K65" s="128"/>
      <c r="L65" s="128"/>
      <c r="M65" s="234"/>
      <c r="N65" s="234"/>
    </row>
    <row r="66" s="216" customFormat="1" ht="20.25" customHeight="1" spans="1:14">
      <c r="A66" s="102">
        <v>1100310</v>
      </c>
      <c r="B66" s="121" t="s">
        <v>108</v>
      </c>
      <c r="C66" s="74">
        <v>2657</v>
      </c>
      <c r="D66" s="74">
        <v>879</v>
      </c>
      <c r="E66" s="74">
        <v>879</v>
      </c>
      <c r="F66" s="222">
        <f t="shared" si="0"/>
        <v>0.330824237862251</v>
      </c>
      <c r="G66" s="222">
        <f t="shared" si="1"/>
        <v>1</v>
      </c>
      <c r="H66" s="126"/>
      <c r="I66" s="128"/>
      <c r="J66" s="128"/>
      <c r="K66" s="128"/>
      <c r="L66" s="128"/>
      <c r="M66" s="234"/>
      <c r="N66" s="234"/>
    </row>
    <row r="67" s="213" customFormat="1" ht="20.25" customHeight="1" spans="1:14">
      <c r="A67" s="102">
        <v>1100311</v>
      </c>
      <c r="B67" s="121" t="s">
        <v>109</v>
      </c>
      <c r="C67" s="74">
        <v>5815</v>
      </c>
      <c r="D67" s="74">
        <v>3188</v>
      </c>
      <c r="E67" s="74">
        <v>3188</v>
      </c>
      <c r="F67" s="222">
        <f t="shared" si="0"/>
        <v>0.548237317282889</v>
      </c>
      <c r="G67" s="222">
        <f t="shared" si="1"/>
        <v>1</v>
      </c>
      <c r="H67" s="126"/>
      <c r="I67" s="128"/>
      <c r="J67" s="128"/>
      <c r="K67" s="128"/>
      <c r="L67" s="128"/>
      <c r="M67" s="234"/>
      <c r="N67" s="234"/>
    </row>
    <row r="68" s="213" customFormat="1" ht="20.25" customHeight="1" spans="1:14">
      <c r="A68" s="102">
        <v>1100312</v>
      </c>
      <c r="B68" s="121" t="s">
        <v>110</v>
      </c>
      <c r="C68" s="74"/>
      <c r="D68" s="74"/>
      <c r="E68" s="74"/>
      <c r="F68" s="222" t="str">
        <f t="shared" si="0"/>
        <v/>
      </c>
      <c r="G68" s="222" t="str">
        <f t="shared" si="1"/>
        <v/>
      </c>
      <c r="H68" s="126"/>
      <c r="I68" s="128"/>
      <c r="J68" s="128"/>
      <c r="K68" s="128"/>
      <c r="L68" s="128"/>
      <c r="M68" s="234"/>
      <c r="N68" s="234"/>
    </row>
    <row r="69" s="213" customFormat="1" ht="20.25" customHeight="1" spans="1:14">
      <c r="A69" s="102">
        <v>1100313</v>
      </c>
      <c r="B69" s="121" t="s">
        <v>111</v>
      </c>
      <c r="C69" s="74">
        <v>8000</v>
      </c>
      <c r="D69" s="74">
        <v>4951</v>
      </c>
      <c r="E69" s="74">
        <v>4951</v>
      </c>
      <c r="F69" s="222">
        <f t="shared" si="0"/>
        <v>0.618875</v>
      </c>
      <c r="G69" s="222">
        <f t="shared" si="1"/>
        <v>1</v>
      </c>
      <c r="H69" s="126"/>
      <c r="I69" s="128"/>
      <c r="J69" s="128"/>
      <c r="K69" s="128"/>
      <c r="L69" s="128"/>
      <c r="M69" s="234"/>
      <c r="N69" s="234"/>
    </row>
    <row r="70" s="213" customFormat="1" ht="20.25" customHeight="1" spans="1:14">
      <c r="A70" s="102">
        <v>1100314</v>
      </c>
      <c r="B70" s="121" t="s">
        <v>112</v>
      </c>
      <c r="C70" s="74"/>
      <c r="D70" s="74"/>
      <c r="E70" s="74"/>
      <c r="F70" s="222" t="str">
        <f t="shared" si="0"/>
        <v/>
      </c>
      <c r="G70" s="222" t="str">
        <f t="shared" si="1"/>
        <v/>
      </c>
      <c r="H70" s="126"/>
      <c r="I70" s="128"/>
      <c r="J70" s="128"/>
      <c r="K70" s="128"/>
      <c r="L70" s="128"/>
      <c r="M70" s="234"/>
      <c r="N70" s="234"/>
    </row>
    <row r="71" s="213" customFormat="1" ht="20.25" customHeight="1" spans="1:14">
      <c r="A71" s="102">
        <v>1100315</v>
      </c>
      <c r="B71" s="121" t="s">
        <v>113</v>
      </c>
      <c r="C71" s="74">
        <v>400</v>
      </c>
      <c r="D71" s="74">
        <v>670</v>
      </c>
      <c r="E71" s="74">
        <v>670</v>
      </c>
      <c r="F71" s="222">
        <f t="shared" si="0"/>
        <v>1.675</v>
      </c>
      <c r="G71" s="222">
        <f t="shared" si="1"/>
        <v>1</v>
      </c>
      <c r="H71" s="126"/>
      <c r="I71" s="128"/>
      <c r="J71" s="128"/>
      <c r="K71" s="128"/>
      <c r="L71" s="128"/>
      <c r="M71" s="234"/>
      <c r="N71" s="234"/>
    </row>
    <row r="72" s="213" customFormat="1" ht="20.25" customHeight="1" spans="1:14">
      <c r="A72" s="102">
        <v>1100316</v>
      </c>
      <c r="B72" s="121" t="s">
        <v>114</v>
      </c>
      <c r="C72" s="74">
        <v>260</v>
      </c>
      <c r="D72" s="74">
        <v>10</v>
      </c>
      <c r="E72" s="74">
        <v>10</v>
      </c>
      <c r="F72" s="222">
        <f t="shared" ref="F72:F99" si="2">IFERROR(E72/C72,"")</f>
        <v>0.0384615384615385</v>
      </c>
      <c r="G72" s="222">
        <f t="shared" ref="G72:G99" si="3">IFERROR(E72/D72,"")</f>
        <v>1</v>
      </c>
      <c r="H72" s="126"/>
      <c r="I72" s="128"/>
      <c r="J72" s="128"/>
      <c r="K72" s="128"/>
      <c r="L72" s="128"/>
      <c r="M72" s="234"/>
      <c r="N72" s="234"/>
    </row>
    <row r="73" s="213" customFormat="1" ht="20.25" customHeight="1" spans="1:14">
      <c r="A73" s="102">
        <v>1100317</v>
      </c>
      <c r="B73" s="121" t="s">
        <v>115</v>
      </c>
      <c r="C73" s="74"/>
      <c r="D73" s="74"/>
      <c r="E73" s="74"/>
      <c r="F73" s="222" t="str">
        <f t="shared" si="2"/>
        <v/>
      </c>
      <c r="G73" s="222" t="str">
        <f t="shared" si="3"/>
        <v/>
      </c>
      <c r="H73" s="126"/>
      <c r="I73" s="128"/>
      <c r="J73" s="128"/>
      <c r="K73" s="128"/>
      <c r="L73" s="128"/>
      <c r="M73" s="234"/>
      <c r="N73" s="234"/>
    </row>
    <row r="74" s="213" customFormat="1" ht="20.25" customHeight="1" spans="1:14">
      <c r="A74" s="102">
        <v>1100320</v>
      </c>
      <c r="B74" s="121" t="s">
        <v>116</v>
      </c>
      <c r="C74" s="74">
        <v>1500</v>
      </c>
      <c r="D74" s="74">
        <v>376</v>
      </c>
      <c r="E74" s="74">
        <v>376</v>
      </c>
      <c r="F74" s="222">
        <f t="shared" si="2"/>
        <v>0.250666666666667</v>
      </c>
      <c r="G74" s="222">
        <f t="shared" si="3"/>
        <v>1</v>
      </c>
      <c r="H74" s="126"/>
      <c r="I74" s="128"/>
      <c r="J74" s="128"/>
      <c r="K74" s="128"/>
      <c r="L74" s="128"/>
      <c r="M74" s="234"/>
      <c r="N74" s="234"/>
    </row>
    <row r="75" s="213" customFormat="1" ht="20.25" customHeight="1" spans="1:14">
      <c r="A75" s="102">
        <v>1100321</v>
      </c>
      <c r="B75" s="121" t="s">
        <v>117</v>
      </c>
      <c r="C75" s="74"/>
      <c r="D75" s="74">
        <v>5645</v>
      </c>
      <c r="E75" s="74">
        <v>5645</v>
      </c>
      <c r="F75" s="222" t="str">
        <f t="shared" si="2"/>
        <v/>
      </c>
      <c r="G75" s="222">
        <f t="shared" si="3"/>
        <v>1</v>
      </c>
      <c r="H75" s="126"/>
      <c r="I75" s="128"/>
      <c r="J75" s="128"/>
      <c r="K75" s="128"/>
      <c r="L75" s="128"/>
      <c r="M75" s="234"/>
      <c r="N75" s="234"/>
    </row>
    <row r="76" s="213" customFormat="1" ht="20.25" customHeight="1" spans="1:14">
      <c r="A76" s="102">
        <v>1100322</v>
      </c>
      <c r="B76" s="121" t="s">
        <v>118</v>
      </c>
      <c r="C76" s="74">
        <v>60</v>
      </c>
      <c r="D76" s="74">
        <v>25</v>
      </c>
      <c r="E76" s="74">
        <v>25</v>
      </c>
      <c r="F76" s="222">
        <f t="shared" si="2"/>
        <v>0.416666666666667</v>
      </c>
      <c r="G76" s="222">
        <f t="shared" si="3"/>
        <v>1</v>
      </c>
      <c r="H76" s="126"/>
      <c r="I76" s="128"/>
      <c r="J76" s="128"/>
      <c r="K76" s="128"/>
      <c r="L76" s="128"/>
      <c r="M76" s="234"/>
      <c r="N76" s="234"/>
    </row>
    <row r="77" s="213" customFormat="1" ht="20.25" customHeight="1" spans="1:14">
      <c r="A77" s="102">
        <v>1100324</v>
      </c>
      <c r="B77" s="121" t="s">
        <v>119</v>
      </c>
      <c r="C77" s="74">
        <v>125</v>
      </c>
      <c r="D77" s="74">
        <v>24</v>
      </c>
      <c r="E77" s="74">
        <v>24</v>
      </c>
      <c r="F77" s="222">
        <f t="shared" si="2"/>
        <v>0.192</v>
      </c>
      <c r="G77" s="222">
        <f t="shared" si="3"/>
        <v>1</v>
      </c>
      <c r="H77" s="235"/>
      <c r="I77" s="239"/>
      <c r="J77" s="239"/>
      <c r="K77" s="239"/>
      <c r="L77" s="239"/>
      <c r="M77" s="234"/>
      <c r="N77" s="234"/>
    </row>
    <row r="78" s="213" customFormat="1" ht="20.25" customHeight="1" spans="1:14">
      <c r="A78" s="102">
        <v>1100399</v>
      </c>
      <c r="B78" s="106" t="s">
        <v>120</v>
      </c>
      <c r="C78" s="74"/>
      <c r="D78" s="74"/>
      <c r="E78" s="74"/>
      <c r="F78" s="222" t="str">
        <f t="shared" si="2"/>
        <v/>
      </c>
      <c r="G78" s="222" t="str">
        <f t="shared" si="3"/>
        <v/>
      </c>
      <c r="H78" s="235"/>
      <c r="I78" s="239"/>
      <c r="J78" s="239"/>
      <c r="K78" s="239"/>
      <c r="L78" s="239"/>
      <c r="M78" s="234"/>
      <c r="N78" s="234"/>
    </row>
    <row r="79" s="213" customFormat="1" ht="20.25" customHeight="1" spans="1:14">
      <c r="A79" s="102">
        <v>11006</v>
      </c>
      <c r="B79" s="106" t="s">
        <v>121</v>
      </c>
      <c r="C79" s="60">
        <f>C80+C81</f>
        <v>0</v>
      </c>
      <c r="D79" s="60">
        <f>D80+D81</f>
        <v>0</v>
      </c>
      <c r="E79" s="60">
        <f>E80+E81</f>
        <v>0</v>
      </c>
      <c r="F79" s="222" t="str">
        <f t="shared" si="2"/>
        <v/>
      </c>
      <c r="G79" s="222" t="str">
        <f t="shared" si="3"/>
        <v/>
      </c>
      <c r="H79" s="236"/>
      <c r="I79" s="239"/>
      <c r="J79" s="240"/>
      <c r="K79" s="240"/>
      <c r="L79" s="240"/>
      <c r="M79" s="241"/>
      <c r="N79" s="234"/>
    </row>
    <row r="80" s="213" customFormat="1" ht="20.25" customHeight="1" spans="1:14">
      <c r="A80" s="102">
        <v>1100601</v>
      </c>
      <c r="B80" s="106" t="s">
        <v>122</v>
      </c>
      <c r="C80" s="74"/>
      <c r="D80" s="74"/>
      <c r="E80" s="74"/>
      <c r="F80" s="222" t="str">
        <f t="shared" si="2"/>
        <v/>
      </c>
      <c r="G80" s="222" t="str">
        <f t="shared" si="3"/>
        <v/>
      </c>
      <c r="H80" s="236"/>
      <c r="I80" s="239"/>
      <c r="J80" s="240"/>
      <c r="K80" s="240"/>
      <c r="L80" s="240"/>
      <c r="M80" s="241"/>
      <c r="N80" s="234"/>
    </row>
    <row r="81" s="213" customFormat="1" ht="20.25" customHeight="1" spans="1:14">
      <c r="A81" s="102">
        <v>1100602</v>
      </c>
      <c r="B81" s="106" t="s">
        <v>123</v>
      </c>
      <c r="C81" s="74"/>
      <c r="D81" s="74"/>
      <c r="E81" s="74"/>
      <c r="F81" s="222" t="str">
        <f t="shared" si="2"/>
        <v/>
      </c>
      <c r="G81" s="222" t="str">
        <f t="shared" si="3"/>
        <v/>
      </c>
      <c r="H81" s="236"/>
      <c r="I81" s="239"/>
      <c r="J81" s="240"/>
      <c r="K81" s="240"/>
      <c r="L81" s="240"/>
      <c r="M81" s="241"/>
      <c r="N81" s="234"/>
    </row>
    <row r="82" s="213" customFormat="1" ht="20.25" customHeight="1" spans="1:14">
      <c r="A82" s="102"/>
      <c r="B82" s="106" t="s">
        <v>124</v>
      </c>
      <c r="C82" s="74"/>
      <c r="D82" s="74"/>
      <c r="E82" s="74"/>
      <c r="F82" s="222" t="str">
        <f t="shared" si="2"/>
        <v/>
      </c>
      <c r="G82" s="222" t="str">
        <f t="shared" si="3"/>
        <v/>
      </c>
      <c r="H82" s="236"/>
      <c r="I82" s="239"/>
      <c r="J82" s="240"/>
      <c r="K82" s="240"/>
      <c r="L82" s="240"/>
      <c r="M82" s="241"/>
      <c r="N82" s="234"/>
    </row>
    <row r="83" s="213" customFormat="1" ht="20.25" customHeight="1" spans="1:14">
      <c r="A83" s="102">
        <v>11008</v>
      </c>
      <c r="B83" s="107" t="s">
        <v>125</v>
      </c>
      <c r="C83" s="74">
        <v>20000</v>
      </c>
      <c r="D83" s="74">
        <v>3500</v>
      </c>
      <c r="E83" s="74">
        <v>20205</v>
      </c>
      <c r="F83" s="222">
        <f t="shared" si="2"/>
        <v>1.01025</v>
      </c>
      <c r="G83" s="222">
        <f t="shared" si="3"/>
        <v>5.77285714285714</v>
      </c>
      <c r="H83" s="236"/>
      <c r="I83" s="239"/>
      <c r="J83" s="240"/>
      <c r="K83" s="240"/>
      <c r="L83" s="240"/>
      <c r="M83" s="241"/>
      <c r="N83" s="234"/>
    </row>
    <row r="84" s="213" customFormat="1" ht="20.25" customHeight="1" spans="1:14">
      <c r="A84" s="102">
        <v>11009</v>
      </c>
      <c r="B84" s="107" t="s">
        <v>126</v>
      </c>
      <c r="C84" s="60">
        <f>C85+C87+C88</f>
        <v>30000</v>
      </c>
      <c r="D84" s="60">
        <f>D85+D87+D88</f>
        <v>42423</v>
      </c>
      <c r="E84" s="60">
        <f>E85+E87+E88</f>
        <v>23098</v>
      </c>
      <c r="F84" s="222">
        <f t="shared" si="2"/>
        <v>0.769933333333333</v>
      </c>
      <c r="G84" s="222">
        <f t="shared" si="3"/>
        <v>0.544468802300639</v>
      </c>
      <c r="H84" s="236"/>
      <c r="I84" s="239"/>
      <c r="J84" s="240"/>
      <c r="K84" s="240"/>
      <c r="L84" s="240"/>
      <c r="M84" s="241"/>
      <c r="N84" s="234"/>
    </row>
    <row r="85" s="213" customFormat="1" ht="20.25" customHeight="1" spans="1:14">
      <c r="A85" s="102">
        <v>110090102</v>
      </c>
      <c r="B85" s="107" t="s">
        <v>127</v>
      </c>
      <c r="C85" s="74"/>
      <c r="D85" s="74">
        <v>10000</v>
      </c>
      <c r="E85" s="74">
        <v>23098</v>
      </c>
      <c r="F85" s="222" t="str">
        <f t="shared" si="2"/>
        <v/>
      </c>
      <c r="G85" s="222">
        <f t="shared" si="3"/>
        <v>2.3098</v>
      </c>
      <c r="H85" s="237"/>
      <c r="I85" s="242" t="s">
        <v>128</v>
      </c>
      <c r="J85" s="243"/>
      <c r="K85" s="243"/>
      <c r="L85" s="243"/>
      <c r="M85" s="104" t="str">
        <f t="shared" ref="M85:M90" si="4">IFERROR(L85/J85,"")</f>
        <v/>
      </c>
      <c r="N85" s="104" t="str">
        <f t="shared" ref="N85:N90" si="5">IFERROR(L85/K85,"")</f>
        <v/>
      </c>
    </row>
    <row r="86" s="213" customFormat="1" ht="20.25" customHeight="1" spans="1:14">
      <c r="A86" s="102"/>
      <c r="B86" s="106" t="s">
        <v>129</v>
      </c>
      <c r="C86" s="74"/>
      <c r="D86" s="74"/>
      <c r="E86" s="74"/>
      <c r="F86" s="222" t="str">
        <f t="shared" si="2"/>
        <v/>
      </c>
      <c r="G86" s="222" t="str">
        <f t="shared" si="3"/>
        <v/>
      </c>
      <c r="H86" s="102">
        <v>23008</v>
      </c>
      <c r="I86" s="226" t="s">
        <v>130</v>
      </c>
      <c r="J86" s="74"/>
      <c r="K86" s="74"/>
      <c r="L86" s="74"/>
      <c r="M86" s="104" t="str">
        <f t="shared" si="4"/>
        <v/>
      </c>
      <c r="N86" s="104" t="str">
        <f t="shared" si="5"/>
        <v/>
      </c>
    </row>
    <row r="87" s="213" customFormat="1" ht="20.25" customHeight="1" spans="1:14">
      <c r="A87" s="102">
        <v>110090103</v>
      </c>
      <c r="B87" s="107" t="s">
        <v>131</v>
      </c>
      <c r="C87" s="74">
        <v>30000</v>
      </c>
      <c r="D87" s="74">
        <v>32423</v>
      </c>
      <c r="E87" s="74"/>
      <c r="F87" s="222">
        <f t="shared" si="2"/>
        <v>0</v>
      </c>
      <c r="G87" s="222">
        <f t="shared" si="3"/>
        <v>0</v>
      </c>
      <c r="H87" s="102">
        <v>23015</v>
      </c>
      <c r="I87" s="244" t="s">
        <v>132</v>
      </c>
      <c r="J87" s="74"/>
      <c r="K87" s="74"/>
      <c r="L87" s="74"/>
      <c r="M87" s="104" t="str">
        <f t="shared" si="4"/>
        <v/>
      </c>
      <c r="N87" s="104" t="str">
        <f t="shared" si="5"/>
        <v/>
      </c>
    </row>
    <row r="88" s="213" customFormat="1" ht="20.25" customHeight="1" spans="1:14">
      <c r="A88" s="102">
        <v>110090199</v>
      </c>
      <c r="B88" s="107" t="s">
        <v>133</v>
      </c>
      <c r="C88" s="74"/>
      <c r="D88" s="74"/>
      <c r="E88" s="74"/>
      <c r="F88" s="222" t="str">
        <f t="shared" si="2"/>
        <v/>
      </c>
      <c r="G88" s="222" t="str">
        <f t="shared" si="3"/>
        <v/>
      </c>
      <c r="H88" s="102">
        <v>23016</v>
      </c>
      <c r="I88" s="244" t="s">
        <v>134</v>
      </c>
      <c r="J88" s="228"/>
      <c r="K88" s="228"/>
      <c r="L88" s="228"/>
      <c r="M88" s="104" t="str">
        <f t="shared" si="4"/>
        <v/>
      </c>
      <c r="N88" s="104" t="str">
        <f t="shared" si="5"/>
        <v/>
      </c>
    </row>
    <row r="89" s="213" customFormat="1" ht="20.25" customHeight="1" spans="1:14">
      <c r="A89" s="102">
        <v>1050401</v>
      </c>
      <c r="B89" s="107" t="s">
        <v>135</v>
      </c>
      <c r="C89" s="74"/>
      <c r="D89" s="74"/>
      <c r="E89" s="74"/>
      <c r="F89" s="222" t="str">
        <f t="shared" si="2"/>
        <v/>
      </c>
      <c r="G89" s="222" t="str">
        <f t="shared" si="3"/>
        <v/>
      </c>
      <c r="H89" s="102">
        <v>23103</v>
      </c>
      <c r="I89" s="107" t="s">
        <v>136</v>
      </c>
      <c r="J89" s="228">
        <v>6489</v>
      </c>
      <c r="K89" s="228">
        <v>6489</v>
      </c>
      <c r="L89" s="228">
        <v>13284</v>
      </c>
      <c r="M89" s="104">
        <f t="shared" si="4"/>
        <v>2.04715672676838</v>
      </c>
      <c r="N89" s="104">
        <f t="shared" si="5"/>
        <v>2.04715672676838</v>
      </c>
    </row>
    <row r="90" s="213" customFormat="1" ht="20.25" customHeight="1" spans="1:14">
      <c r="A90" s="102">
        <v>11011</v>
      </c>
      <c r="B90" s="107" t="s">
        <v>137</v>
      </c>
      <c r="C90" s="74"/>
      <c r="D90" s="74">
        <v>23660</v>
      </c>
      <c r="E90" s="74">
        <v>33284</v>
      </c>
      <c r="F90" s="222" t="str">
        <f t="shared" si="2"/>
        <v/>
      </c>
      <c r="G90" s="222">
        <f t="shared" si="3"/>
        <v>1.40676246830093</v>
      </c>
      <c r="H90" s="102">
        <v>23011</v>
      </c>
      <c r="I90" s="107" t="s">
        <v>138</v>
      </c>
      <c r="J90" s="74"/>
      <c r="K90" s="74"/>
      <c r="L90" s="74"/>
      <c r="M90" s="104" t="str">
        <f t="shared" si="4"/>
        <v/>
      </c>
      <c r="N90" s="104" t="str">
        <f t="shared" si="5"/>
        <v/>
      </c>
    </row>
    <row r="91" s="213" customFormat="1" ht="20.25" customHeight="1" spans="1:14">
      <c r="A91" s="102">
        <v>11021</v>
      </c>
      <c r="B91" s="107" t="s">
        <v>139</v>
      </c>
      <c r="C91" s="60">
        <f>SUM(C92:C95)</f>
        <v>0</v>
      </c>
      <c r="D91" s="60">
        <f>SUM(D92:D95)</f>
        <v>0</v>
      </c>
      <c r="E91" s="60">
        <f>SUM(E92:E95)</f>
        <v>0</v>
      </c>
      <c r="F91" s="222" t="str">
        <f t="shared" si="2"/>
        <v/>
      </c>
      <c r="G91" s="222" t="str">
        <f t="shared" si="3"/>
        <v/>
      </c>
      <c r="H91" s="102">
        <v>23021</v>
      </c>
      <c r="I91" s="107" t="s">
        <v>140</v>
      </c>
      <c r="J91" s="60">
        <f>SUM(J92:J95)</f>
        <v>0</v>
      </c>
      <c r="K91" s="60">
        <f>SUM(K92:K95)</f>
        <v>0</v>
      </c>
      <c r="L91" s="60">
        <f>SUM(L92:L95)</f>
        <v>0</v>
      </c>
      <c r="M91" s="104"/>
      <c r="N91" s="104"/>
    </row>
    <row r="92" s="213" customFormat="1" ht="20.25" customHeight="1" spans="1:14">
      <c r="A92" s="102">
        <v>1102101</v>
      </c>
      <c r="B92" s="107" t="s">
        <v>141</v>
      </c>
      <c r="C92" s="74"/>
      <c r="D92" s="74"/>
      <c r="E92" s="74"/>
      <c r="F92" s="222" t="str">
        <f t="shared" si="2"/>
        <v/>
      </c>
      <c r="G92" s="222" t="str">
        <f t="shared" si="3"/>
        <v/>
      </c>
      <c r="H92" s="102">
        <v>2302101</v>
      </c>
      <c r="I92" s="107" t="s">
        <v>142</v>
      </c>
      <c r="J92" s="74"/>
      <c r="K92" s="74"/>
      <c r="L92" s="74"/>
      <c r="M92" s="104" t="str">
        <f t="shared" ref="M92:M99" si="6">IFERROR(L92/J92,"")</f>
        <v/>
      </c>
      <c r="N92" s="104" t="str">
        <f t="shared" ref="N92:N99" si="7">IFERROR(L92/K92,"")</f>
        <v/>
      </c>
    </row>
    <row r="93" s="213" customFormat="1" ht="20.25" customHeight="1" spans="1:14">
      <c r="A93" s="102">
        <v>1102102</v>
      </c>
      <c r="B93" s="107" t="s">
        <v>143</v>
      </c>
      <c r="C93" s="74"/>
      <c r="D93" s="74"/>
      <c r="E93" s="74"/>
      <c r="F93" s="222" t="str">
        <f t="shared" si="2"/>
        <v/>
      </c>
      <c r="G93" s="222" t="str">
        <f t="shared" si="3"/>
        <v/>
      </c>
      <c r="H93" s="102">
        <v>2302102</v>
      </c>
      <c r="I93" s="107" t="s">
        <v>144</v>
      </c>
      <c r="J93" s="74"/>
      <c r="K93" s="74"/>
      <c r="L93" s="74"/>
      <c r="M93" s="104" t="str">
        <f t="shared" si="6"/>
        <v/>
      </c>
      <c r="N93" s="104" t="str">
        <f t="shared" si="7"/>
        <v/>
      </c>
    </row>
    <row r="94" s="213" customFormat="1" ht="20.25" customHeight="1" spans="1:14">
      <c r="A94" s="102">
        <v>1102103</v>
      </c>
      <c r="B94" s="107" t="s">
        <v>145</v>
      </c>
      <c r="C94" s="74"/>
      <c r="D94" s="74"/>
      <c r="E94" s="74"/>
      <c r="F94" s="222" t="str">
        <f t="shared" si="2"/>
        <v/>
      </c>
      <c r="G94" s="222" t="str">
        <f t="shared" si="3"/>
        <v/>
      </c>
      <c r="H94" s="102">
        <v>2302103</v>
      </c>
      <c r="I94" s="107" t="s">
        <v>146</v>
      </c>
      <c r="J94" s="74"/>
      <c r="K94" s="74"/>
      <c r="L94" s="74"/>
      <c r="M94" s="104" t="str">
        <f t="shared" si="6"/>
        <v/>
      </c>
      <c r="N94" s="104" t="str">
        <f t="shared" si="7"/>
        <v/>
      </c>
    </row>
    <row r="95" s="213" customFormat="1" ht="20.25" customHeight="1" spans="1:14">
      <c r="A95" s="102">
        <v>1102199</v>
      </c>
      <c r="B95" s="107" t="s">
        <v>147</v>
      </c>
      <c r="C95" s="74"/>
      <c r="D95" s="74"/>
      <c r="E95" s="74"/>
      <c r="F95" s="222" t="str">
        <f t="shared" si="2"/>
        <v/>
      </c>
      <c r="G95" s="222" t="str">
        <f t="shared" si="3"/>
        <v/>
      </c>
      <c r="H95" s="102">
        <v>2302199</v>
      </c>
      <c r="I95" s="107" t="s">
        <v>148</v>
      </c>
      <c r="J95" s="74"/>
      <c r="K95" s="74"/>
      <c r="L95" s="74"/>
      <c r="M95" s="104" t="str">
        <f t="shared" si="6"/>
        <v/>
      </c>
      <c r="N95" s="104" t="str">
        <f t="shared" si="7"/>
        <v/>
      </c>
    </row>
    <row r="96" s="213" customFormat="1" ht="20.25" customHeight="1" spans="1:14">
      <c r="A96" s="102">
        <v>11015</v>
      </c>
      <c r="B96" s="107" t="s">
        <v>149</v>
      </c>
      <c r="C96" s="74"/>
      <c r="D96" s="74"/>
      <c r="E96" s="74"/>
      <c r="F96" s="222" t="str">
        <f t="shared" si="2"/>
        <v/>
      </c>
      <c r="G96" s="222" t="str">
        <f t="shared" si="3"/>
        <v/>
      </c>
      <c r="H96" s="102"/>
      <c r="I96" s="106" t="s">
        <v>150</v>
      </c>
      <c r="J96" s="74"/>
      <c r="K96" s="74"/>
      <c r="L96" s="74"/>
      <c r="M96" s="104" t="str">
        <f t="shared" si="6"/>
        <v/>
      </c>
      <c r="N96" s="104" t="str">
        <f t="shared" si="7"/>
        <v/>
      </c>
    </row>
    <row r="97" s="213" customFormat="1" ht="20.25" customHeight="1" spans="1:14">
      <c r="A97" s="102"/>
      <c r="B97" s="106" t="s">
        <v>151</v>
      </c>
      <c r="C97" s="74"/>
      <c r="D97" s="74"/>
      <c r="E97" s="74"/>
      <c r="F97" s="222" t="str">
        <f t="shared" si="2"/>
        <v/>
      </c>
      <c r="G97" s="222" t="str">
        <f t="shared" si="3"/>
        <v/>
      </c>
      <c r="H97" s="102"/>
      <c r="I97" s="106" t="s">
        <v>152</v>
      </c>
      <c r="J97" s="74"/>
      <c r="K97" s="74"/>
      <c r="L97" s="74"/>
      <c r="M97" s="104" t="str">
        <f t="shared" si="6"/>
        <v/>
      </c>
      <c r="N97" s="104" t="str">
        <f t="shared" si="7"/>
        <v/>
      </c>
    </row>
    <row r="98" s="213" customFormat="1" ht="19.5" customHeight="1" spans="1:14">
      <c r="A98" s="102"/>
      <c r="B98" s="106" t="s">
        <v>153</v>
      </c>
      <c r="C98" s="74"/>
      <c r="D98" s="74"/>
      <c r="E98" s="74"/>
      <c r="F98" s="222" t="str">
        <f t="shared" si="2"/>
        <v/>
      </c>
      <c r="G98" s="222" t="str">
        <f t="shared" si="3"/>
        <v/>
      </c>
      <c r="H98" s="102">
        <v>23009</v>
      </c>
      <c r="I98" s="226" t="s">
        <v>154</v>
      </c>
      <c r="J98" s="74"/>
      <c r="K98" s="74">
        <v>20205</v>
      </c>
      <c r="L98" s="74"/>
      <c r="M98" s="104" t="str">
        <f t="shared" si="6"/>
        <v/>
      </c>
      <c r="N98" s="104">
        <f t="shared" si="7"/>
        <v>0</v>
      </c>
    </row>
    <row r="99" s="213" customFormat="1" ht="18" customHeight="1" spans="1:14">
      <c r="A99" s="102"/>
      <c r="B99" s="238" t="s">
        <v>155</v>
      </c>
      <c r="C99" s="63">
        <f>ROUND(C8+C9,2)</f>
        <v>454424</v>
      </c>
      <c r="D99" s="63">
        <f>ROUND(D8+D9,2)</f>
        <v>391228</v>
      </c>
      <c r="E99" s="63">
        <f>ROUND(E8+E9,2)</f>
        <v>416937</v>
      </c>
      <c r="F99" s="222">
        <f t="shared" si="2"/>
        <v>0.917506557752231</v>
      </c>
      <c r="G99" s="222">
        <f t="shared" si="3"/>
        <v>1.06571359923114</v>
      </c>
      <c r="H99" s="106"/>
      <c r="I99" s="238" t="s">
        <v>156</v>
      </c>
      <c r="J99" s="63">
        <f>ROUND(J8+J9,2)</f>
        <v>454424</v>
      </c>
      <c r="K99" s="63">
        <f>ROUND(K8+K9,2)</f>
        <v>391228</v>
      </c>
      <c r="L99" s="63">
        <f>ROUND(L8+L9,2)</f>
        <v>416937</v>
      </c>
      <c r="M99" s="104">
        <f t="shared" si="6"/>
        <v>0.917506557752231</v>
      </c>
      <c r="N99" s="104">
        <f t="shared" si="7"/>
        <v>1.06571359923114</v>
      </c>
    </row>
  </sheetData>
  <sheetProtection password="861E" sheet="1"/>
  <mergeCells count="12">
    <mergeCell ref="B2:N2"/>
    <mergeCell ref="A4:G4"/>
    <mergeCell ref="H4:N4"/>
    <mergeCell ref="E5:G5"/>
    <mergeCell ref="H5:I5"/>
    <mergeCell ref="L5:N5"/>
    <mergeCell ref="A5:A6"/>
    <mergeCell ref="B5:B6"/>
    <mergeCell ref="C5:C6"/>
    <mergeCell ref="D5:D6"/>
    <mergeCell ref="J5:J6"/>
    <mergeCell ref="K5:K6"/>
  </mergeCells>
  <dataValidations count="6">
    <dataValidation type="decimal" operator="equal" showInputMessage="1" showErrorMessage="1" error="需与表九中23008（调出资金）数值一致" prompt="需与表九中23008（调出资金）数值一致" sqref="C85 D85 E85" errorStyle="warning">
      <formula1>政府性基金收入表!J260</formula1>
    </dataValidation>
    <dataValidation type="decimal" operator="between" allowBlank="1" showInputMessage="1" showErrorMessage="1" sqref="C86:E86 C87 J85:L90 J92:L98 C88:E90 C92:E98 C80:E83 C12:E17 C19:E56 C58:E78 J11:L12">
      <formula1>-999999999999</formula1>
      <formula2>999999999999</formula2>
    </dataValidation>
    <dataValidation type="decimal" operator="equal" showInputMessage="1" showErrorMessage="1" error="需与表十三中(国有资本经营预算调出资金)2022年执行数合计金额(C41)相等！" prompt="需与表十三中(国有资本经营预算调出资金)2022年执行数合计金额(C41)相等！" sqref="D87" errorStyle="warning">
      <formula1>本级国有资本经营预算支出表!C41</formula1>
    </dataValidation>
    <dataValidation type="decimal" operator="equal" showInputMessage="1" showErrorMessage="1" error="需与表十三中(国有资本经营预算调出资金)2023年预算数合计金额(L41)相等！" prompt="需与表十三中(国有资本经营预算调出资金)2023年预算数合计金额(L41)相等！" sqref="E87" errorStyle="warning">
      <formula1>本级国有资本经营预算支出表!L41</formula1>
    </dataValidation>
    <dataValidation type="decimal" operator="equal" allowBlank="1" showInputMessage="1" showErrorMessage="1" error="表3收支总计上年预算数不相等" prompt="上年预算数收入与支出需相等" sqref="C99:E99" errorStyle="warning">
      <formula1>J99</formula1>
    </dataValidation>
    <dataValidation type="decimal" operator="equal" allowBlank="1" showErrorMessage="1" errorTitle="表3收支总计上年预算数不相等" error="表3收支总计上年预算数不相等" sqref="J99:L99" errorStyle="warning">
      <formula1>C99</formula1>
    </dataValidation>
  </dataValidation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opLeftCell="C4" workbookViewId="0">
      <selection activeCell="C4" sqref="C4"/>
    </sheetView>
  </sheetViews>
  <sheetFormatPr defaultColWidth="10" defaultRowHeight="13.5" outlineLevelRow="7" outlineLevelCol="5"/>
  <cols>
    <col min="1" max="2" width="9" style="1" hidden="1"/>
    <col min="3" max="3" width="51.1583333333333" style="1" customWidth="1"/>
    <col min="4" max="4" width="24.2916666666667" style="1" customWidth="1"/>
    <col min="5" max="5" width="21.7083333333333" style="1" customWidth="1"/>
    <col min="6" max="6" width="9" style="1" hidden="1"/>
    <col min="7" max="7" width="9.76666666666667" style="1" customWidth="1"/>
    <col min="8" max="16384" width="10" style="1"/>
  </cols>
  <sheetData>
    <row r="1" ht="22.5" hidden="1" spans="1:4">
      <c r="A1" s="2">
        <v>0</v>
      </c>
      <c r="B1" s="2" t="s">
        <v>1708</v>
      </c>
      <c r="C1" s="2" t="s">
        <v>1684</v>
      </c>
      <c r="D1" s="2"/>
    </row>
    <row r="2" ht="22.5" hidden="1" spans="1:6">
      <c r="A2" s="2">
        <v>0</v>
      </c>
      <c r="B2" s="2" t="s">
        <v>1685</v>
      </c>
      <c r="C2" s="2" t="s">
        <v>1686</v>
      </c>
      <c r="D2" s="2" t="s">
        <v>1687</v>
      </c>
      <c r="E2" s="2" t="s">
        <v>1688</v>
      </c>
      <c r="F2" s="2" t="s">
        <v>1689</v>
      </c>
    </row>
    <row r="3" hidden="1" spans="1:6">
      <c r="A3" s="2">
        <v>0</v>
      </c>
      <c r="B3" s="2" t="s">
        <v>1690</v>
      </c>
      <c r="C3" s="2" t="s">
        <v>1691</v>
      </c>
      <c r="D3" s="2" t="s">
        <v>1692</v>
      </c>
      <c r="E3" s="2" t="s">
        <v>1693</v>
      </c>
      <c r="F3" s="2" t="s">
        <v>1694</v>
      </c>
    </row>
    <row r="4" ht="14.3" customHeight="1" spans="1:3">
      <c r="A4" s="2">
        <v>0</v>
      </c>
      <c r="C4" s="2"/>
    </row>
    <row r="5" ht="28.6" customHeight="1" spans="1:5">
      <c r="A5" s="2">
        <v>0</v>
      </c>
      <c r="C5" s="4" t="s">
        <v>1709</v>
      </c>
      <c r="D5" s="4"/>
      <c r="E5" s="4"/>
    </row>
    <row r="6" ht="14.3" customHeight="1" spans="1:5">
      <c r="A6" s="2">
        <v>0</v>
      </c>
      <c r="C6" s="2"/>
      <c r="D6" s="2"/>
      <c r="E6" s="5" t="s">
        <v>1696</v>
      </c>
    </row>
    <row r="7" ht="19.9" customHeight="1" spans="1:5">
      <c r="A7" s="2">
        <v>0</v>
      </c>
      <c r="C7" s="16" t="s">
        <v>1667</v>
      </c>
      <c r="D7" s="16" t="s">
        <v>6</v>
      </c>
      <c r="E7" s="17" t="s">
        <v>1604</v>
      </c>
    </row>
    <row r="8" ht="25.6" customHeight="1" spans="1:6">
      <c r="A8" s="2" t="s">
        <v>1697</v>
      </c>
      <c r="B8" s="2" t="s">
        <v>1710</v>
      </c>
      <c r="C8" s="18" t="s">
        <v>1711</v>
      </c>
      <c r="D8" s="19">
        <v>131.5743</v>
      </c>
      <c r="E8" s="20"/>
      <c r="F8" s="2">
        <v>7</v>
      </c>
    </row>
  </sheetData>
  <mergeCells count="1">
    <mergeCell ref="C5:E5"/>
  </mergeCells>
  <pageMargins left="0.75" right="0.75" top="0.268999993801117" bottom="0.268999993801117"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pane ySplit="7" topLeftCell="A8" activePane="bottomLeft" state="frozen"/>
      <selection/>
      <selection pane="bottomLeft" activeCell="C4" sqref="C4"/>
    </sheetView>
  </sheetViews>
  <sheetFormatPr defaultColWidth="10" defaultRowHeight="13.5" outlineLevelCol="6"/>
  <cols>
    <col min="1" max="2" width="9" style="1" hidden="1"/>
    <col min="3" max="3" width="38.8166666666667" style="1" customWidth="1"/>
    <col min="4" max="4" width="18.725" style="1" customWidth="1"/>
    <col min="5" max="5" width="28.9083333333333" style="1" customWidth="1"/>
    <col min="6" max="6" width="24.9666666666667" style="1" customWidth="1"/>
    <col min="7" max="7" width="9" style="1" hidden="1"/>
    <col min="8" max="8" width="9.76666666666667" style="1" customWidth="1"/>
    <col min="9" max="16384" width="10" style="1"/>
  </cols>
  <sheetData>
    <row r="1" ht="22.5" hidden="1" spans="1:4">
      <c r="A1" s="2">
        <v>0</v>
      </c>
      <c r="B1" s="2" t="s">
        <v>1712</v>
      </c>
      <c r="C1" s="2" t="s">
        <v>1684</v>
      </c>
      <c r="D1" s="2"/>
    </row>
    <row r="2" ht="22.5" hidden="1" spans="1:6">
      <c r="A2" s="2">
        <v>0</v>
      </c>
      <c r="B2" s="2" t="s">
        <v>1685</v>
      </c>
      <c r="C2" s="2" t="s">
        <v>1686</v>
      </c>
      <c r="D2" s="2" t="s">
        <v>1687</v>
      </c>
      <c r="E2" s="2" t="s">
        <v>1688</v>
      </c>
      <c r="F2" s="2" t="s">
        <v>1689</v>
      </c>
    </row>
    <row r="3" hidden="1" spans="1:7">
      <c r="A3" s="2">
        <v>0</v>
      </c>
      <c r="B3" s="2" t="s">
        <v>1690</v>
      </c>
      <c r="C3" s="2" t="s">
        <v>1691</v>
      </c>
      <c r="E3" s="2" t="s">
        <v>1713</v>
      </c>
      <c r="F3" s="2" t="s">
        <v>1714</v>
      </c>
      <c r="G3" s="2" t="s">
        <v>1694</v>
      </c>
    </row>
    <row r="4" ht="14.3" customHeight="1" spans="1:3">
      <c r="A4" s="2">
        <v>0</v>
      </c>
      <c r="C4" s="3"/>
    </row>
    <row r="5" ht="28.6" customHeight="1" spans="1:6">
      <c r="A5" s="2">
        <v>0</v>
      </c>
      <c r="C5" s="4" t="s">
        <v>1715</v>
      </c>
      <c r="D5" s="4"/>
      <c r="E5" s="4"/>
      <c r="F5" s="4"/>
    </row>
    <row r="6" ht="14.3" customHeight="1" spans="1:6">
      <c r="A6" s="2">
        <v>0</v>
      </c>
      <c r="F6" s="5" t="s">
        <v>1696</v>
      </c>
    </row>
    <row r="7" ht="21.85" customHeight="1" spans="1:6">
      <c r="A7" s="2">
        <v>0</v>
      </c>
      <c r="C7" s="6" t="s">
        <v>1667</v>
      </c>
      <c r="D7" s="7" t="s">
        <v>1716</v>
      </c>
      <c r="E7" s="7" t="s">
        <v>1717</v>
      </c>
      <c r="F7" s="6" t="s">
        <v>1718</v>
      </c>
    </row>
    <row r="8" ht="19.9" customHeight="1" spans="1:7">
      <c r="A8" s="2" t="s">
        <v>1697</v>
      </c>
      <c r="B8" s="2" t="s">
        <v>1719</v>
      </c>
      <c r="C8" s="8" t="s">
        <v>1720</v>
      </c>
      <c r="D8" s="9" t="s">
        <v>1721</v>
      </c>
      <c r="E8" s="10">
        <v>5.1612</v>
      </c>
      <c r="F8" s="11">
        <v>5.1612</v>
      </c>
      <c r="G8" s="2">
        <v>12</v>
      </c>
    </row>
    <row r="9" ht="19.9" customHeight="1" spans="1:7">
      <c r="A9" s="2" t="s">
        <v>1697</v>
      </c>
      <c r="B9" s="2" t="s">
        <v>1722</v>
      </c>
      <c r="C9" s="8" t="s">
        <v>1723</v>
      </c>
      <c r="D9" s="9" t="s">
        <v>1724</v>
      </c>
      <c r="E9" s="10">
        <v>1.3284</v>
      </c>
      <c r="F9" s="11">
        <v>1.3284</v>
      </c>
      <c r="G9" s="2">
        <v>13</v>
      </c>
    </row>
    <row r="10" ht="19.9" customHeight="1" spans="1:7">
      <c r="A10" s="2" t="s">
        <v>1697</v>
      </c>
      <c r="B10" s="2" t="s">
        <v>1725</v>
      </c>
      <c r="C10" s="8" t="s">
        <v>1726</v>
      </c>
      <c r="D10" s="9"/>
      <c r="E10" s="10">
        <v>1.3284</v>
      </c>
      <c r="F10" s="11">
        <v>1.3284</v>
      </c>
      <c r="G10" s="2">
        <v>14</v>
      </c>
    </row>
    <row r="11" ht="22.6" customHeight="1" spans="1:7">
      <c r="A11" s="2" t="s">
        <v>1697</v>
      </c>
      <c r="B11" s="2" t="s">
        <v>1727</v>
      </c>
      <c r="C11" s="8" t="s">
        <v>1728</v>
      </c>
      <c r="D11" s="9" t="s">
        <v>1729</v>
      </c>
      <c r="E11" s="10">
        <v>0</v>
      </c>
      <c r="F11" s="11">
        <v>0</v>
      </c>
      <c r="G11" s="2">
        <v>15</v>
      </c>
    </row>
    <row r="12" ht="19.9" customHeight="1" spans="1:7">
      <c r="A12" s="2" t="s">
        <v>1697</v>
      </c>
      <c r="B12" s="2" t="s">
        <v>1730</v>
      </c>
      <c r="C12" s="8" t="s">
        <v>1731</v>
      </c>
      <c r="D12" s="9" t="s">
        <v>1732</v>
      </c>
      <c r="E12" s="10">
        <v>3.8328</v>
      </c>
      <c r="F12" s="11">
        <v>3.8328</v>
      </c>
      <c r="G12" s="2">
        <v>16</v>
      </c>
    </row>
    <row r="13" ht="19.9" customHeight="1" spans="1:7">
      <c r="A13" s="2" t="s">
        <v>1697</v>
      </c>
      <c r="B13" s="2" t="s">
        <v>1733</v>
      </c>
      <c r="C13" s="8" t="s">
        <v>1726</v>
      </c>
      <c r="D13" s="9"/>
      <c r="E13" s="10">
        <v>1.3565</v>
      </c>
      <c r="F13" s="11">
        <v>1.3565</v>
      </c>
      <c r="G13" s="2">
        <v>17</v>
      </c>
    </row>
    <row r="14" ht="22.6" customHeight="1" spans="1:7">
      <c r="A14" s="2" t="s">
        <v>1697</v>
      </c>
      <c r="B14" s="2" t="s">
        <v>1734</v>
      </c>
      <c r="C14" s="12" t="s">
        <v>1735</v>
      </c>
      <c r="D14" s="13" t="s">
        <v>1736</v>
      </c>
      <c r="E14" s="14">
        <v>2.4763</v>
      </c>
      <c r="F14" s="15">
        <v>2.4763</v>
      </c>
      <c r="G14" s="2">
        <v>18</v>
      </c>
    </row>
    <row r="15" ht="19.9" customHeight="1" spans="1:7">
      <c r="A15" s="2" t="s">
        <v>1697</v>
      </c>
      <c r="B15" s="2" t="s">
        <v>1737</v>
      </c>
      <c r="C15" s="8" t="s">
        <v>1738</v>
      </c>
      <c r="D15" s="9" t="s">
        <v>1739</v>
      </c>
      <c r="E15" s="10">
        <v>1.560334815</v>
      </c>
      <c r="F15" s="11">
        <v>1.560334815</v>
      </c>
      <c r="G15" s="2">
        <v>19</v>
      </c>
    </row>
    <row r="16" ht="19.9" customHeight="1" spans="1:7">
      <c r="A16" s="2" t="s">
        <v>1697</v>
      </c>
      <c r="B16" s="2" t="s">
        <v>1740</v>
      </c>
      <c r="C16" s="8" t="s">
        <v>1723</v>
      </c>
      <c r="D16" s="9" t="s">
        <v>1741</v>
      </c>
      <c r="E16" s="10">
        <v>0.564718705</v>
      </c>
      <c r="F16" s="11">
        <v>0.564718705</v>
      </c>
      <c r="G16" s="2">
        <v>20</v>
      </c>
    </row>
    <row r="17" ht="19.9" customHeight="1" spans="1:7">
      <c r="A17" s="2" t="s">
        <v>1697</v>
      </c>
      <c r="B17" s="2" t="s">
        <v>1742</v>
      </c>
      <c r="C17" s="12" t="s">
        <v>1731</v>
      </c>
      <c r="D17" s="13" t="s">
        <v>1743</v>
      </c>
      <c r="E17" s="14">
        <v>0.99561611</v>
      </c>
      <c r="F17" s="15">
        <v>0.99561611</v>
      </c>
      <c r="G17" s="2">
        <v>21</v>
      </c>
    </row>
    <row r="18" ht="14.3" customHeight="1" spans="1:7">
      <c r="A18" s="2">
        <v>0</v>
      </c>
      <c r="C18" s="2" t="s">
        <v>1744</v>
      </c>
      <c r="D18" s="2"/>
      <c r="E18" s="2"/>
      <c r="F18" s="2"/>
      <c r="G18" s="2"/>
    </row>
    <row r="19" ht="14.3" customHeight="1" spans="1:7">
      <c r="A19" s="2">
        <v>0</v>
      </c>
      <c r="C19" s="2" t="s">
        <v>1745</v>
      </c>
      <c r="D19" s="2"/>
      <c r="E19" s="2"/>
      <c r="F19" s="2"/>
      <c r="G19" s="2"/>
    </row>
    <row r="20" ht="14.3" customHeight="1" spans="7:7">
      <c r="G20" s="2"/>
    </row>
  </sheetData>
  <mergeCells count="3">
    <mergeCell ref="C5:F5"/>
    <mergeCell ref="C18:F18"/>
    <mergeCell ref="C19:F19"/>
  </mergeCells>
  <pageMargins left="0.75" right="0.75"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sheetPr>
  <dimension ref="A1:G1278"/>
  <sheetViews>
    <sheetView showGridLines="0" workbookViewId="0">
      <selection activeCell="A2" sqref="A2:G2"/>
    </sheetView>
  </sheetViews>
  <sheetFormatPr defaultColWidth="9" defaultRowHeight="13.5" customHeight="1" outlineLevelCol="6"/>
  <cols>
    <col min="1" max="1" width="9" style="261"/>
    <col min="2" max="2" width="46.625" style="260" customWidth="1"/>
    <col min="3" max="3" width="14.25" style="260" customWidth="1"/>
    <col min="4" max="4" width="14.375" style="260" customWidth="1"/>
    <col min="5" max="5" width="15" style="260" customWidth="1"/>
    <col min="6" max="7" width="10.5" style="260" customWidth="1"/>
  </cols>
  <sheetData>
    <row r="1" ht="14.25" customHeight="1" spans="1:7">
      <c r="A1" s="262" t="s">
        <v>157</v>
      </c>
      <c r="B1" s="141"/>
      <c r="C1" s="141"/>
      <c r="D1" s="141"/>
      <c r="E1" s="141"/>
      <c r="F1" s="56" t="s">
        <v>56</v>
      </c>
      <c r="G1" s="56"/>
    </row>
    <row r="2" s="259" customFormat="1" ht="22.5" customHeight="1" spans="1:7">
      <c r="A2" s="55" t="s">
        <v>158</v>
      </c>
      <c r="B2" s="55"/>
      <c r="C2" s="55"/>
      <c r="D2" s="55"/>
      <c r="E2" s="55"/>
      <c r="F2" s="55"/>
      <c r="G2" s="55"/>
    </row>
    <row r="3" customHeight="1" spans="1:7">
      <c r="A3" s="263"/>
      <c r="B3" s="141"/>
      <c r="C3" s="141"/>
      <c r="D3" s="141"/>
      <c r="E3" s="141"/>
      <c r="F3" s="141"/>
      <c r="G3" s="56" t="s">
        <v>2</v>
      </c>
    </row>
    <row r="4" ht="23.25" customHeight="1" spans="1:7">
      <c r="A4" s="103" t="s">
        <v>3</v>
      </c>
      <c r="B4" s="103"/>
      <c r="C4" s="117" t="s">
        <v>4</v>
      </c>
      <c r="D4" s="117" t="s">
        <v>5</v>
      </c>
      <c r="E4" s="117" t="s">
        <v>6</v>
      </c>
      <c r="F4" s="117"/>
      <c r="G4" s="117"/>
    </row>
    <row r="5" ht="38.25" customHeight="1" spans="1:7">
      <c r="A5" s="103" t="s">
        <v>7</v>
      </c>
      <c r="B5" s="103" t="s">
        <v>8</v>
      </c>
      <c r="C5" s="117"/>
      <c r="D5" s="117"/>
      <c r="E5" s="117" t="s">
        <v>9</v>
      </c>
      <c r="F5" s="120" t="s">
        <v>10</v>
      </c>
      <c r="G5" s="120" t="s">
        <v>11</v>
      </c>
    </row>
    <row r="6" ht="38.25" hidden="1" customHeight="1" spans="1:7">
      <c r="A6" s="103" t="s">
        <v>12</v>
      </c>
      <c r="B6" s="131"/>
      <c r="C6" s="117"/>
      <c r="D6" s="117"/>
      <c r="E6" s="117"/>
      <c r="F6" s="120"/>
      <c r="G6" s="120"/>
    </row>
    <row r="7" s="260" customFormat="1" ht="18.75" customHeight="1" spans="1:7">
      <c r="A7" s="102">
        <v>201</v>
      </c>
      <c r="B7" s="264" t="s">
        <v>159</v>
      </c>
      <c r="C7" s="63">
        <f>C8+C20+C29+C40+C51+C62+C73+C81+C90+C103+C112+C123+C135+C142+C150+C156+C163+C170+C177+C184+C191+C199+C205+C211+C218+C233</f>
        <v>34147</v>
      </c>
      <c r="D7" s="63">
        <f>D8+D20+D29+D40+D51+D62+D73+D81+D90+D103+D112+D123+D135+D142+D150+D156+D163+D170+D177+D184+D191+D199+D205+D211+D218+D233</f>
        <v>37218</v>
      </c>
      <c r="E7" s="63">
        <f>ROUND(E8+E20+E29+E40+E51+E62+E73+E81+E90+E103+E112+E123+E135+E142+E150+E156+E163+E170+E177+E184+E191+E199+E205+E211+E218+E233,2)</f>
        <v>40000</v>
      </c>
      <c r="F7" s="65">
        <f t="shared" ref="F7:F70" si="0">IFERROR(E7/C7,"")</f>
        <v>1.17140598002753</v>
      </c>
      <c r="G7" s="65">
        <f t="shared" ref="G7:G70" si="1">IFERROR(E7/D7,"")</f>
        <v>1.07474877747327</v>
      </c>
    </row>
    <row r="8" s="260" customFormat="1" ht="18.75" customHeight="1" spans="1:7">
      <c r="A8" s="102">
        <v>20101</v>
      </c>
      <c r="B8" s="265" t="s">
        <v>160</v>
      </c>
      <c r="C8" s="60">
        <f>SUM(C9:C19)</f>
        <v>692</v>
      </c>
      <c r="D8" s="60">
        <f>SUM(D9:D19)</f>
        <v>1000</v>
      </c>
      <c r="E8" s="60">
        <f>ROUND(SUM(E9:E19),2)</f>
        <v>1000</v>
      </c>
      <c r="F8" s="65">
        <f t="shared" si="0"/>
        <v>1.44508670520231</v>
      </c>
      <c r="G8" s="65">
        <f t="shared" si="1"/>
        <v>1</v>
      </c>
    </row>
    <row r="9" ht="18.75" customHeight="1" spans="1:7">
      <c r="A9" s="102">
        <v>2010101</v>
      </c>
      <c r="B9" s="265" t="s">
        <v>161</v>
      </c>
      <c r="C9" s="74">
        <v>366</v>
      </c>
      <c r="D9" s="74">
        <v>917</v>
      </c>
      <c r="E9" s="74">
        <v>917</v>
      </c>
      <c r="F9" s="65">
        <f t="shared" si="0"/>
        <v>2.50546448087432</v>
      </c>
      <c r="G9" s="65">
        <f t="shared" si="1"/>
        <v>1</v>
      </c>
    </row>
    <row r="10" ht="18.75" customHeight="1" spans="1:7">
      <c r="A10" s="102">
        <v>2010102</v>
      </c>
      <c r="B10" s="265" t="s">
        <v>162</v>
      </c>
      <c r="C10" s="74">
        <v>84</v>
      </c>
      <c r="D10" s="74"/>
      <c r="E10" s="74"/>
      <c r="F10" s="65">
        <f t="shared" si="0"/>
        <v>0</v>
      </c>
      <c r="G10" s="65" t="str">
        <f t="shared" si="1"/>
        <v/>
      </c>
    </row>
    <row r="11" ht="18.75" customHeight="1" spans="1:7">
      <c r="A11" s="102">
        <v>2010103</v>
      </c>
      <c r="B11" s="266" t="s">
        <v>163</v>
      </c>
      <c r="C11" s="74"/>
      <c r="D11" s="74"/>
      <c r="E11" s="74"/>
      <c r="F11" s="65" t="str">
        <f t="shared" si="0"/>
        <v/>
      </c>
      <c r="G11" s="65" t="str">
        <f t="shared" si="1"/>
        <v/>
      </c>
    </row>
    <row r="12" ht="18.75" customHeight="1" spans="1:7">
      <c r="A12" s="102">
        <v>2010104</v>
      </c>
      <c r="B12" s="266" t="s">
        <v>164</v>
      </c>
      <c r="C12" s="74">
        <v>43</v>
      </c>
      <c r="D12" s="74">
        <v>43</v>
      </c>
      <c r="E12" s="74">
        <v>45</v>
      </c>
      <c r="F12" s="65">
        <f t="shared" si="0"/>
        <v>1.04651162790698</v>
      </c>
      <c r="G12" s="65">
        <f t="shared" si="1"/>
        <v>1.04651162790698</v>
      </c>
    </row>
    <row r="13" ht="18.75" customHeight="1" spans="1:7">
      <c r="A13" s="102">
        <v>2010105</v>
      </c>
      <c r="B13" s="266" t="s">
        <v>165</v>
      </c>
      <c r="C13" s="74"/>
      <c r="D13" s="74"/>
      <c r="E13" s="74"/>
      <c r="F13" s="65" t="str">
        <f t="shared" si="0"/>
        <v/>
      </c>
      <c r="G13" s="65" t="str">
        <f t="shared" si="1"/>
        <v/>
      </c>
    </row>
    <row r="14" ht="18.75" customHeight="1" spans="1:7">
      <c r="A14" s="102">
        <v>2010106</v>
      </c>
      <c r="B14" s="264" t="s">
        <v>166</v>
      </c>
      <c r="C14" s="74">
        <v>5</v>
      </c>
      <c r="D14" s="74"/>
      <c r="E14" s="74"/>
      <c r="F14" s="65">
        <f t="shared" si="0"/>
        <v>0</v>
      </c>
      <c r="G14" s="65" t="str">
        <f t="shared" si="1"/>
        <v/>
      </c>
    </row>
    <row r="15" ht="18.75" customHeight="1" spans="1:7">
      <c r="A15" s="102">
        <v>2010107</v>
      </c>
      <c r="B15" s="264" t="s">
        <v>167</v>
      </c>
      <c r="C15" s="74">
        <v>20</v>
      </c>
      <c r="D15" s="74"/>
      <c r="E15" s="74"/>
      <c r="F15" s="65">
        <f t="shared" si="0"/>
        <v>0</v>
      </c>
      <c r="G15" s="65" t="str">
        <f t="shared" si="1"/>
        <v/>
      </c>
    </row>
    <row r="16" ht="18.75" customHeight="1" spans="1:7">
      <c r="A16" s="102">
        <v>2010108</v>
      </c>
      <c r="B16" s="264" t="s">
        <v>168</v>
      </c>
      <c r="C16" s="74">
        <v>30</v>
      </c>
      <c r="D16" s="74"/>
      <c r="E16" s="74"/>
      <c r="F16" s="65">
        <f t="shared" si="0"/>
        <v>0</v>
      </c>
      <c r="G16" s="65" t="str">
        <f t="shared" si="1"/>
        <v/>
      </c>
    </row>
    <row r="17" ht="18.75" customHeight="1" spans="1:7">
      <c r="A17" s="102">
        <v>2010109</v>
      </c>
      <c r="B17" s="264" t="s">
        <v>169</v>
      </c>
      <c r="C17" s="74"/>
      <c r="D17" s="74"/>
      <c r="E17" s="74"/>
      <c r="F17" s="65" t="str">
        <f t="shared" si="0"/>
        <v/>
      </c>
      <c r="G17" s="65" t="str">
        <f t="shared" si="1"/>
        <v/>
      </c>
    </row>
    <row r="18" ht="18.75" customHeight="1" spans="1:7">
      <c r="A18" s="102">
        <v>2010150</v>
      </c>
      <c r="B18" s="264" t="s">
        <v>170</v>
      </c>
      <c r="C18" s="74">
        <v>42</v>
      </c>
      <c r="D18" s="74"/>
      <c r="E18" s="74"/>
      <c r="F18" s="65">
        <f t="shared" si="0"/>
        <v>0</v>
      </c>
      <c r="G18" s="65" t="str">
        <f t="shared" si="1"/>
        <v/>
      </c>
    </row>
    <row r="19" ht="18.75" customHeight="1" spans="1:7">
      <c r="A19" s="102">
        <v>2010199</v>
      </c>
      <c r="B19" s="264" t="s">
        <v>171</v>
      </c>
      <c r="C19" s="74">
        <v>102</v>
      </c>
      <c r="D19" s="74">
        <v>40</v>
      </c>
      <c r="E19" s="74">
        <v>38</v>
      </c>
      <c r="F19" s="65">
        <f t="shared" si="0"/>
        <v>0.372549019607843</v>
      </c>
      <c r="G19" s="65">
        <f t="shared" si="1"/>
        <v>0.95</v>
      </c>
    </row>
    <row r="20" s="260" customFormat="1" ht="18.75" customHeight="1" spans="1:7">
      <c r="A20" s="102">
        <v>20102</v>
      </c>
      <c r="B20" s="265" t="s">
        <v>172</v>
      </c>
      <c r="C20" s="60">
        <f>SUM(C21:C28)</f>
        <v>615</v>
      </c>
      <c r="D20" s="60">
        <f>SUM(D21:D28)</f>
        <v>644</v>
      </c>
      <c r="E20" s="60">
        <f>ROUND(SUM(E21:E28),2)</f>
        <v>644</v>
      </c>
      <c r="F20" s="65">
        <f t="shared" si="0"/>
        <v>1.04715447154472</v>
      </c>
      <c r="G20" s="65">
        <f t="shared" si="1"/>
        <v>1</v>
      </c>
    </row>
    <row r="21" ht="18.75" customHeight="1" spans="1:7">
      <c r="A21" s="102">
        <v>2010201</v>
      </c>
      <c r="B21" s="265" t="s">
        <v>161</v>
      </c>
      <c r="C21" s="74">
        <v>310</v>
      </c>
      <c r="D21" s="74">
        <v>503</v>
      </c>
      <c r="E21" s="74">
        <v>500</v>
      </c>
      <c r="F21" s="65">
        <f t="shared" si="0"/>
        <v>1.61290322580645</v>
      </c>
      <c r="G21" s="65">
        <f t="shared" si="1"/>
        <v>0.99403578528827</v>
      </c>
    </row>
    <row r="22" ht="18.75" customHeight="1" spans="1:7">
      <c r="A22" s="102">
        <v>2010202</v>
      </c>
      <c r="B22" s="265" t="s">
        <v>162</v>
      </c>
      <c r="C22" s="74">
        <v>50</v>
      </c>
      <c r="D22" s="74"/>
      <c r="E22" s="74"/>
      <c r="F22" s="65">
        <f t="shared" si="0"/>
        <v>0</v>
      </c>
      <c r="G22" s="65" t="str">
        <f t="shared" si="1"/>
        <v/>
      </c>
    </row>
    <row r="23" ht="18.75" customHeight="1" spans="1:7">
      <c r="A23" s="102">
        <v>2010203</v>
      </c>
      <c r="B23" s="266" t="s">
        <v>163</v>
      </c>
      <c r="C23" s="74"/>
      <c r="D23" s="74"/>
      <c r="E23" s="74">
        <v>47</v>
      </c>
      <c r="F23" s="65" t="str">
        <f t="shared" si="0"/>
        <v/>
      </c>
      <c r="G23" s="65" t="str">
        <f t="shared" si="1"/>
        <v/>
      </c>
    </row>
    <row r="24" ht="18.75" customHeight="1" spans="1:7">
      <c r="A24" s="102">
        <v>2010204</v>
      </c>
      <c r="B24" s="266" t="s">
        <v>173</v>
      </c>
      <c r="C24" s="74">
        <v>35</v>
      </c>
      <c r="D24" s="74">
        <v>37</v>
      </c>
      <c r="E24" s="74">
        <v>30</v>
      </c>
      <c r="F24" s="65">
        <f t="shared" si="0"/>
        <v>0.857142857142857</v>
      </c>
      <c r="G24" s="65">
        <f t="shared" si="1"/>
        <v>0.810810810810811</v>
      </c>
    </row>
    <row r="25" ht="18.75" customHeight="1" spans="1:7">
      <c r="A25" s="102">
        <v>2010205</v>
      </c>
      <c r="B25" s="266" t="s">
        <v>174</v>
      </c>
      <c r="C25" s="74">
        <v>35</v>
      </c>
      <c r="D25" s="74">
        <v>12</v>
      </c>
      <c r="E25" s="74">
        <v>12</v>
      </c>
      <c r="F25" s="65">
        <f t="shared" si="0"/>
        <v>0.342857142857143</v>
      </c>
      <c r="G25" s="65">
        <f t="shared" si="1"/>
        <v>1</v>
      </c>
    </row>
    <row r="26" ht="18.75" customHeight="1" spans="1:7">
      <c r="A26" s="102">
        <v>2010206</v>
      </c>
      <c r="B26" s="266" t="s">
        <v>175</v>
      </c>
      <c r="C26" s="74">
        <v>15</v>
      </c>
      <c r="D26" s="74">
        <v>7</v>
      </c>
      <c r="E26" s="74">
        <v>8</v>
      </c>
      <c r="F26" s="65">
        <f t="shared" si="0"/>
        <v>0.533333333333333</v>
      </c>
      <c r="G26" s="65">
        <f t="shared" si="1"/>
        <v>1.14285714285714</v>
      </c>
    </row>
    <row r="27" ht="18.75" customHeight="1" spans="1:7">
      <c r="A27" s="102">
        <v>2010250</v>
      </c>
      <c r="B27" s="266" t="s">
        <v>170</v>
      </c>
      <c r="C27" s="74"/>
      <c r="D27" s="74"/>
      <c r="E27" s="74"/>
      <c r="F27" s="65" t="str">
        <f t="shared" si="0"/>
        <v/>
      </c>
      <c r="G27" s="65" t="str">
        <f t="shared" si="1"/>
        <v/>
      </c>
    </row>
    <row r="28" ht="18.75" customHeight="1" spans="1:7">
      <c r="A28" s="102">
        <v>2010299</v>
      </c>
      <c r="B28" s="266" t="s">
        <v>176</v>
      </c>
      <c r="C28" s="74">
        <v>170</v>
      </c>
      <c r="D28" s="74">
        <v>85</v>
      </c>
      <c r="E28" s="74">
        <v>47</v>
      </c>
      <c r="F28" s="65">
        <f t="shared" si="0"/>
        <v>0.276470588235294</v>
      </c>
      <c r="G28" s="65">
        <f t="shared" si="1"/>
        <v>0.552941176470588</v>
      </c>
    </row>
    <row r="29" s="260" customFormat="1" ht="18.75" customHeight="1" spans="1:7">
      <c r="A29" s="102">
        <v>20103</v>
      </c>
      <c r="B29" s="265" t="s">
        <v>177</v>
      </c>
      <c r="C29" s="60">
        <f>SUM(C30:C39)</f>
        <v>13264</v>
      </c>
      <c r="D29" s="60">
        <f>SUM(D30:D39)</f>
        <v>15208</v>
      </c>
      <c r="E29" s="60">
        <f>ROUND(SUM(E30:E39),2)</f>
        <v>15208</v>
      </c>
      <c r="F29" s="65">
        <f t="shared" si="0"/>
        <v>1.14656212303981</v>
      </c>
      <c r="G29" s="65">
        <f t="shared" si="1"/>
        <v>1</v>
      </c>
    </row>
    <row r="30" ht="18.75" customHeight="1" spans="1:7">
      <c r="A30" s="102">
        <v>2010301</v>
      </c>
      <c r="B30" s="265" t="s">
        <v>161</v>
      </c>
      <c r="C30" s="74">
        <v>3780</v>
      </c>
      <c r="D30" s="74">
        <v>5739</v>
      </c>
      <c r="E30" s="74">
        <v>8788</v>
      </c>
      <c r="F30" s="65">
        <f t="shared" si="0"/>
        <v>2.32486772486772</v>
      </c>
      <c r="G30" s="65">
        <f t="shared" si="1"/>
        <v>1.53127722599756</v>
      </c>
    </row>
    <row r="31" ht="18.75" customHeight="1" spans="1:7">
      <c r="A31" s="102">
        <v>2010302</v>
      </c>
      <c r="B31" s="265" t="s">
        <v>162</v>
      </c>
      <c r="C31" s="74">
        <v>444</v>
      </c>
      <c r="D31" s="74">
        <v>45</v>
      </c>
      <c r="E31" s="74">
        <v>45</v>
      </c>
      <c r="F31" s="65">
        <f t="shared" si="0"/>
        <v>0.101351351351351</v>
      </c>
      <c r="G31" s="65">
        <f t="shared" si="1"/>
        <v>1</v>
      </c>
    </row>
    <row r="32" ht="18.75" customHeight="1" spans="1:7">
      <c r="A32" s="102">
        <v>2010303</v>
      </c>
      <c r="B32" s="266" t="s">
        <v>163</v>
      </c>
      <c r="C32" s="74"/>
      <c r="D32" s="74"/>
      <c r="E32" s="74"/>
      <c r="F32" s="65" t="str">
        <f t="shared" si="0"/>
        <v/>
      </c>
      <c r="G32" s="65" t="str">
        <f t="shared" si="1"/>
        <v/>
      </c>
    </row>
    <row r="33" ht="18.75" customHeight="1" spans="1:7">
      <c r="A33" s="102">
        <v>2010304</v>
      </c>
      <c r="B33" s="266" t="s">
        <v>178</v>
      </c>
      <c r="C33" s="74"/>
      <c r="D33" s="74"/>
      <c r="E33" s="74"/>
      <c r="F33" s="65" t="str">
        <f t="shared" si="0"/>
        <v/>
      </c>
      <c r="G33" s="65" t="str">
        <f t="shared" si="1"/>
        <v/>
      </c>
    </row>
    <row r="34" ht="18.75" customHeight="1" spans="1:7">
      <c r="A34" s="102">
        <v>2010305</v>
      </c>
      <c r="B34" s="266" t="s">
        <v>179</v>
      </c>
      <c r="C34" s="74"/>
      <c r="D34" s="74"/>
      <c r="E34" s="74"/>
      <c r="F34" s="65" t="str">
        <f t="shared" si="0"/>
        <v/>
      </c>
      <c r="G34" s="65" t="str">
        <f t="shared" si="1"/>
        <v/>
      </c>
    </row>
    <row r="35" ht="18.75" customHeight="1" spans="1:7">
      <c r="A35" s="102">
        <v>2010306</v>
      </c>
      <c r="B35" s="267" t="s">
        <v>180</v>
      </c>
      <c r="C35" s="74"/>
      <c r="D35" s="74"/>
      <c r="E35" s="74"/>
      <c r="F35" s="65" t="str">
        <f t="shared" si="0"/>
        <v/>
      </c>
      <c r="G35" s="65" t="str">
        <f t="shared" si="1"/>
        <v/>
      </c>
    </row>
    <row r="36" ht="18.75" customHeight="1" spans="1:7">
      <c r="A36" s="102">
        <v>2010308</v>
      </c>
      <c r="B36" s="265" t="s">
        <v>181</v>
      </c>
      <c r="C36" s="74">
        <v>398</v>
      </c>
      <c r="D36" s="74">
        <v>159</v>
      </c>
      <c r="E36" s="74">
        <v>340</v>
      </c>
      <c r="F36" s="65">
        <f t="shared" si="0"/>
        <v>0.85427135678392</v>
      </c>
      <c r="G36" s="65">
        <f t="shared" si="1"/>
        <v>2.13836477987421</v>
      </c>
    </row>
    <row r="37" ht="18.75" customHeight="1" spans="1:7">
      <c r="A37" s="102">
        <v>2010309</v>
      </c>
      <c r="B37" s="266" t="s">
        <v>182</v>
      </c>
      <c r="C37" s="74"/>
      <c r="D37" s="74"/>
      <c r="E37" s="74">
        <v>346</v>
      </c>
      <c r="F37" s="65" t="str">
        <f t="shared" si="0"/>
        <v/>
      </c>
      <c r="G37" s="65" t="str">
        <f t="shared" si="1"/>
        <v/>
      </c>
    </row>
    <row r="38" ht="18.75" customHeight="1" spans="1:7">
      <c r="A38" s="102">
        <v>2010350</v>
      </c>
      <c r="B38" s="266" t="s">
        <v>170</v>
      </c>
      <c r="C38" s="74"/>
      <c r="D38" s="74">
        <v>987</v>
      </c>
      <c r="E38" s="74">
        <v>535</v>
      </c>
      <c r="F38" s="65" t="str">
        <f t="shared" si="0"/>
        <v/>
      </c>
      <c r="G38" s="65">
        <f t="shared" si="1"/>
        <v>0.542046605876393</v>
      </c>
    </row>
    <row r="39" ht="18.75" customHeight="1" spans="1:7">
      <c r="A39" s="102">
        <v>2010399</v>
      </c>
      <c r="B39" s="266" t="s">
        <v>183</v>
      </c>
      <c r="C39" s="74">
        <v>8642</v>
      </c>
      <c r="D39" s="74">
        <v>8278</v>
      </c>
      <c r="E39" s="74">
        <v>5154</v>
      </c>
      <c r="F39" s="65">
        <f t="shared" si="0"/>
        <v>0.596389724600787</v>
      </c>
      <c r="G39" s="65">
        <f t="shared" si="1"/>
        <v>0.622614158009181</v>
      </c>
    </row>
    <row r="40" s="260" customFormat="1" ht="18.75" customHeight="1" spans="1:7">
      <c r="A40" s="102">
        <v>20104</v>
      </c>
      <c r="B40" s="265" t="s">
        <v>184</v>
      </c>
      <c r="C40" s="60">
        <f>SUM(C41:C50)</f>
        <v>895</v>
      </c>
      <c r="D40" s="60">
        <f>SUM(D41:D50)</f>
        <v>1087</v>
      </c>
      <c r="E40" s="60">
        <f>ROUND(SUM(E41:E50),2)</f>
        <v>1087</v>
      </c>
      <c r="F40" s="65">
        <f t="shared" si="0"/>
        <v>1.2145251396648</v>
      </c>
      <c r="G40" s="65">
        <f t="shared" si="1"/>
        <v>1</v>
      </c>
    </row>
    <row r="41" ht="18.75" customHeight="1" spans="1:7">
      <c r="A41" s="102">
        <v>2010401</v>
      </c>
      <c r="B41" s="265" t="s">
        <v>161</v>
      </c>
      <c r="C41" s="74">
        <v>429</v>
      </c>
      <c r="D41" s="74">
        <v>612</v>
      </c>
      <c r="E41" s="74">
        <v>612</v>
      </c>
      <c r="F41" s="65">
        <f t="shared" si="0"/>
        <v>1.42657342657343</v>
      </c>
      <c r="G41" s="65">
        <f t="shared" si="1"/>
        <v>1</v>
      </c>
    </row>
    <row r="42" ht="18.75" customHeight="1" spans="1:7">
      <c r="A42" s="102">
        <v>2010402</v>
      </c>
      <c r="B42" s="265" t="s">
        <v>162</v>
      </c>
      <c r="C42" s="74">
        <v>297</v>
      </c>
      <c r="D42" s="74">
        <v>290</v>
      </c>
      <c r="E42" s="74">
        <v>290</v>
      </c>
      <c r="F42" s="65">
        <f t="shared" si="0"/>
        <v>0.976430976430976</v>
      </c>
      <c r="G42" s="65">
        <f t="shared" si="1"/>
        <v>1</v>
      </c>
    </row>
    <row r="43" ht="18.75" customHeight="1" spans="1:7">
      <c r="A43" s="102">
        <v>2010403</v>
      </c>
      <c r="B43" s="266" t="s">
        <v>163</v>
      </c>
      <c r="C43" s="74"/>
      <c r="D43" s="74"/>
      <c r="E43" s="74"/>
      <c r="F43" s="65" t="str">
        <f t="shared" si="0"/>
        <v/>
      </c>
      <c r="G43" s="65" t="str">
        <f t="shared" si="1"/>
        <v/>
      </c>
    </row>
    <row r="44" ht="18.75" customHeight="1" spans="1:7">
      <c r="A44" s="102">
        <v>2010404</v>
      </c>
      <c r="B44" s="266" t="s">
        <v>185</v>
      </c>
      <c r="C44" s="74">
        <v>150</v>
      </c>
      <c r="D44" s="74">
        <v>50</v>
      </c>
      <c r="E44" s="74">
        <v>50</v>
      </c>
      <c r="F44" s="65">
        <f t="shared" si="0"/>
        <v>0.333333333333333</v>
      </c>
      <c r="G44" s="65">
        <f t="shared" si="1"/>
        <v>1</v>
      </c>
    </row>
    <row r="45" ht="18.75" customHeight="1" spans="1:7">
      <c r="A45" s="102">
        <v>2010405</v>
      </c>
      <c r="B45" s="266" t="s">
        <v>186</v>
      </c>
      <c r="C45" s="74"/>
      <c r="D45" s="74"/>
      <c r="E45" s="74"/>
      <c r="F45" s="65" t="str">
        <f t="shared" si="0"/>
        <v/>
      </c>
      <c r="G45" s="65" t="str">
        <f t="shared" si="1"/>
        <v/>
      </c>
    </row>
    <row r="46" ht="18.75" customHeight="1" spans="1:7">
      <c r="A46" s="102">
        <v>2010406</v>
      </c>
      <c r="B46" s="265" t="s">
        <v>187</v>
      </c>
      <c r="C46" s="74"/>
      <c r="D46" s="74"/>
      <c r="E46" s="74"/>
      <c r="F46" s="65" t="str">
        <f t="shared" si="0"/>
        <v/>
      </c>
      <c r="G46" s="65" t="str">
        <f t="shared" si="1"/>
        <v/>
      </c>
    </row>
    <row r="47" ht="18.75" customHeight="1" spans="1:7">
      <c r="A47" s="102">
        <v>2010407</v>
      </c>
      <c r="B47" s="265" t="s">
        <v>188</v>
      </c>
      <c r="C47" s="74"/>
      <c r="D47" s="74"/>
      <c r="E47" s="74"/>
      <c r="F47" s="65" t="str">
        <f t="shared" si="0"/>
        <v/>
      </c>
      <c r="G47" s="65" t="str">
        <f t="shared" si="1"/>
        <v/>
      </c>
    </row>
    <row r="48" ht="18.75" customHeight="1" spans="1:7">
      <c r="A48" s="102">
        <v>2010408</v>
      </c>
      <c r="B48" s="265" t="s">
        <v>189</v>
      </c>
      <c r="C48" s="74">
        <v>19</v>
      </c>
      <c r="D48" s="74"/>
      <c r="E48" s="74"/>
      <c r="F48" s="65">
        <f t="shared" si="0"/>
        <v>0</v>
      </c>
      <c r="G48" s="65" t="str">
        <f t="shared" si="1"/>
        <v/>
      </c>
    </row>
    <row r="49" ht="18.75" customHeight="1" spans="1:7">
      <c r="A49" s="102">
        <v>2010450</v>
      </c>
      <c r="B49" s="265" t="s">
        <v>170</v>
      </c>
      <c r="C49" s="74"/>
      <c r="D49" s="74"/>
      <c r="E49" s="74"/>
      <c r="F49" s="65" t="str">
        <f t="shared" si="0"/>
        <v/>
      </c>
      <c r="G49" s="65" t="str">
        <f t="shared" si="1"/>
        <v/>
      </c>
    </row>
    <row r="50" ht="18.75" customHeight="1" spans="1:7">
      <c r="A50" s="102">
        <v>2010499</v>
      </c>
      <c r="B50" s="266" t="s">
        <v>190</v>
      </c>
      <c r="C50" s="74"/>
      <c r="D50" s="74">
        <v>135</v>
      </c>
      <c r="E50" s="74">
        <v>135</v>
      </c>
      <c r="F50" s="65" t="str">
        <f t="shared" si="0"/>
        <v/>
      </c>
      <c r="G50" s="65">
        <f t="shared" si="1"/>
        <v>1</v>
      </c>
    </row>
    <row r="51" s="260" customFormat="1" ht="18.75" customHeight="1" spans="1:7">
      <c r="A51" s="102">
        <v>20105</v>
      </c>
      <c r="B51" s="266" t="s">
        <v>191</v>
      </c>
      <c r="C51" s="60">
        <f>SUM(C52:C61)</f>
        <v>439</v>
      </c>
      <c r="D51" s="60">
        <f>SUM(D52:D61)</f>
        <v>419</v>
      </c>
      <c r="E51" s="60">
        <f>ROUND(SUM(E52:E61),2)</f>
        <v>527</v>
      </c>
      <c r="F51" s="65">
        <f t="shared" si="0"/>
        <v>1.2004555808656</v>
      </c>
      <c r="G51" s="65">
        <f t="shared" si="1"/>
        <v>1.25775656324582</v>
      </c>
    </row>
    <row r="52" ht="18.75" customHeight="1" spans="1:7">
      <c r="A52" s="102">
        <v>2010501</v>
      </c>
      <c r="B52" s="266" t="s">
        <v>161</v>
      </c>
      <c r="C52" s="74">
        <v>147</v>
      </c>
      <c r="D52" s="74">
        <v>247</v>
      </c>
      <c r="E52" s="74">
        <v>227</v>
      </c>
      <c r="F52" s="65">
        <f t="shared" si="0"/>
        <v>1.54421768707483</v>
      </c>
      <c r="G52" s="65">
        <f t="shared" si="1"/>
        <v>0.919028340080972</v>
      </c>
    </row>
    <row r="53" ht="18.75" customHeight="1" spans="1:7">
      <c r="A53" s="102">
        <v>2010502</v>
      </c>
      <c r="B53" s="264" t="s">
        <v>162</v>
      </c>
      <c r="C53" s="74">
        <v>80</v>
      </c>
      <c r="D53" s="74">
        <v>62</v>
      </c>
      <c r="E53" s="74">
        <v>100</v>
      </c>
      <c r="F53" s="65">
        <f t="shared" si="0"/>
        <v>1.25</v>
      </c>
      <c r="G53" s="65">
        <f t="shared" si="1"/>
        <v>1.61290322580645</v>
      </c>
    </row>
    <row r="54" ht="18.75" customHeight="1" spans="1:7">
      <c r="A54" s="102">
        <v>2010503</v>
      </c>
      <c r="B54" s="265" t="s">
        <v>163</v>
      </c>
      <c r="C54" s="74"/>
      <c r="D54" s="74"/>
      <c r="E54" s="74"/>
      <c r="F54" s="65" t="str">
        <f t="shared" si="0"/>
        <v/>
      </c>
      <c r="G54" s="65" t="str">
        <f t="shared" si="1"/>
        <v/>
      </c>
    </row>
    <row r="55" ht="18.75" customHeight="1" spans="1:7">
      <c r="A55" s="102">
        <v>2010504</v>
      </c>
      <c r="B55" s="265" t="s">
        <v>192</v>
      </c>
      <c r="C55" s="74"/>
      <c r="D55" s="74"/>
      <c r="E55" s="74"/>
      <c r="F55" s="65" t="str">
        <f t="shared" si="0"/>
        <v/>
      </c>
      <c r="G55" s="65" t="str">
        <f t="shared" si="1"/>
        <v/>
      </c>
    </row>
    <row r="56" ht="18.75" customHeight="1" spans="1:7">
      <c r="A56" s="102">
        <v>2010505</v>
      </c>
      <c r="B56" s="265" t="s">
        <v>193</v>
      </c>
      <c r="C56" s="74"/>
      <c r="D56" s="74"/>
      <c r="E56" s="74"/>
      <c r="F56" s="65" t="str">
        <f t="shared" si="0"/>
        <v/>
      </c>
      <c r="G56" s="65" t="str">
        <f t="shared" si="1"/>
        <v/>
      </c>
    </row>
    <row r="57" ht="18.75" customHeight="1" spans="1:7">
      <c r="A57" s="102">
        <v>2010506</v>
      </c>
      <c r="B57" s="266" t="s">
        <v>194</v>
      </c>
      <c r="C57" s="74"/>
      <c r="D57" s="74"/>
      <c r="E57" s="74"/>
      <c r="F57" s="65" t="str">
        <f t="shared" si="0"/>
        <v/>
      </c>
      <c r="G57" s="65" t="str">
        <f t="shared" si="1"/>
        <v/>
      </c>
    </row>
    <row r="58" ht="18.75" customHeight="1" spans="1:7">
      <c r="A58" s="102">
        <v>2010507</v>
      </c>
      <c r="B58" s="266" t="s">
        <v>195</v>
      </c>
      <c r="C58" s="74">
        <v>212</v>
      </c>
      <c r="D58" s="74">
        <v>110</v>
      </c>
      <c r="E58" s="74">
        <v>200</v>
      </c>
      <c r="F58" s="65">
        <f t="shared" si="0"/>
        <v>0.943396226415094</v>
      </c>
      <c r="G58" s="65">
        <f t="shared" si="1"/>
        <v>1.81818181818182</v>
      </c>
    </row>
    <row r="59" ht="18.75" customHeight="1" spans="1:7">
      <c r="A59" s="102">
        <v>2010508</v>
      </c>
      <c r="B59" s="266" t="s">
        <v>196</v>
      </c>
      <c r="C59" s="74"/>
      <c r="D59" s="74"/>
      <c r="E59" s="74"/>
      <c r="F59" s="65" t="str">
        <f t="shared" si="0"/>
        <v/>
      </c>
      <c r="G59" s="65" t="str">
        <f t="shared" si="1"/>
        <v/>
      </c>
    </row>
    <row r="60" ht="18.75" customHeight="1" spans="1:7">
      <c r="A60" s="102">
        <v>2010550</v>
      </c>
      <c r="B60" s="265" t="s">
        <v>170</v>
      </c>
      <c r="C60" s="74"/>
      <c r="D60" s="74"/>
      <c r="E60" s="74"/>
      <c r="F60" s="65" t="str">
        <f t="shared" si="0"/>
        <v/>
      </c>
      <c r="G60" s="65" t="str">
        <f t="shared" si="1"/>
        <v/>
      </c>
    </row>
    <row r="61" ht="18.75" customHeight="1" spans="1:7">
      <c r="A61" s="102">
        <v>2010599</v>
      </c>
      <c r="B61" s="266" t="s">
        <v>197</v>
      </c>
      <c r="C61" s="74"/>
      <c r="D61" s="74"/>
      <c r="E61" s="74"/>
      <c r="F61" s="65" t="str">
        <f t="shared" si="0"/>
        <v/>
      </c>
      <c r="G61" s="65" t="str">
        <f t="shared" si="1"/>
        <v/>
      </c>
    </row>
    <row r="62" s="260" customFormat="1" ht="18.75" customHeight="1" spans="1:7">
      <c r="A62" s="102">
        <v>20106</v>
      </c>
      <c r="B62" s="267" t="s">
        <v>198</v>
      </c>
      <c r="C62" s="60">
        <f>SUM(C63:C72)</f>
        <v>4053</v>
      </c>
      <c r="D62" s="60">
        <f>SUM(D63:D72)</f>
        <v>3261</v>
      </c>
      <c r="E62" s="60">
        <f>ROUND(SUM(E63:E72),2)</f>
        <v>3261</v>
      </c>
      <c r="F62" s="65">
        <f t="shared" si="0"/>
        <v>0.804589193190229</v>
      </c>
      <c r="G62" s="65">
        <f t="shared" si="1"/>
        <v>1</v>
      </c>
    </row>
    <row r="63" ht="18.75" customHeight="1" spans="1:7">
      <c r="A63" s="102">
        <v>2010601</v>
      </c>
      <c r="B63" s="266" t="s">
        <v>161</v>
      </c>
      <c r="C63" s="74">
        <v>2637</v>
      </c>
      <c r="D63" s="74">
        <v>2053</v>
      </c>
      <c r="E63" s="74">
        <v>2053</v>
      </c>
      <c r="F63" s="65">
        <f t="shared" si="0"/>
        <v>0.778536215396284</v>
      </c>
      <c r="G63" s="65">
        <f t="shared" si="1"/>
        <v>1</v>
      </c>
    </row>
    <row r="64" ht="18.75" customHeight="1" spans="1:7">
      <c r="A64" s="102">
        <v>2010602</v>
      </c>
      <c r="B64" s="264" t="s">
        <v>162</v>
      </c>
      <c r="C64" s="74">
        <v>191</v>
      </c>
      <c r="D64" s="74">
        <v>55</v>
      </c>
      <c r="E64" s="74">
        <v>55</v>
      </c>
      <c r="F64" s="65">
        <f t="shared" si="0"/>
        <v>0.287958115183246</v>
      </c>
      <c r="G64" s="65">
        <f t="shared" si="1"/>
        <v>1</v>
      </c>
    </row>
    <row r="65" ht="18.75" customHeight="1" spans="1:7">
      <c r="A65" s="102">
        <v>2010603</v>
      </c>
      <c r="B65" s="264" t="s">
        <v>163</v>
      </c>
      <c r="C65" s="74"/>
      <c r="D65" s="74"/>
      <c r="E65" s="74"/>
      <c r="F65" s="65" t="str">
        <f t="shared" si="0"/>
        <v/>
      </c>
      <c r="G65" s="65" t="str">
        <f t="shared" si="1"/>
        <v/>
      </c>
    </row>
    <row r="66" ht="18.75" customHeight="1" spans="1:7">
      <c r="A66" s="102">
        <v>2010604</v>
      </c>
      <c r="B66" s="264" t="s">
        <v>199</v>
      </c>
      <c r="C66" s="74">
        <v>202</v>
      </c>
      <c r="D66" s="74">
        <v>6</v>
      </c>
      <c r="E66" s="74">
        <v>6</v>
      </c>
      <c r="F66" s="65">
        <f t="shared" si="0"/>
        <v>0.0297029702970297</v>
      </c>
      <c r="G66" s="65">
        <f t="shared" si="1"/>
        <v>1</v>
      </c>
    </row>
    <row r="67" ht="18.75" customHeight="1" spans="1:7">
      <c r="A67" s="102">
        <v>2010605</v>
      </c>
      <c r="B67" s="264" t="s">
        <v>200</v>
      </c>
      <c r="C67" s="74">
        <v>13</v>
      </c>
      <c r="D67" s="74"/>
      <c r="E67" s="74"/>
      <c r="F67" s="65">
        <f t="shared" si="0"/>
        <v>0</v>
      </c>
      <c r="G67" s="65" t="str">
        <f t="shared" si="1"/>
        <v/>
      </c>
    </row>
    <row r="68" ht="18.75" customHeight="1" spans="1:7">
      <c r="A68" s="102">
        <v>2010606</v>
      </c>
      <c r="B68" s="264" t="s">
        <v>201</v>
      </c>
      <c r="C68" s="74"/>
      <c r="D68" s="74"/>
      <c r="E68" s="74"/>
      <c r="F68" s="65" t="str">
        <f t="shared" si="0"/>
        <v/>
      </c>
      <c r="G68" s="65" t="str">
        <f t="shared" si="1"/>
        <v/>
      </c>
    </row>
    <row r="69" ht="18.75" customHeight="1" spans="1:7">
      <c r="A69" s="102">
        <v>2010607</v>
      </c>
      <c r="B69" s="265" t="s">
        <v>202</v>
      </c>
      <c r="C69" s="74">
        <v>24</v>
      </c>
      <c r="D69" s="74">
        <v>69</v>
      </c>
      <c r="E69" s="74">
        <v>69</v>
      </c>
      <c r="F69" s="65">
        <f t="shared" si="0"/>
        <v>2.875</v>
      </c>
      <c r="G69" s="65">
        <f t="shared" si="1"/>
        <v>1</v>
      </c>
    </row>
    <row r="70" ht="18.75" customHeight="1" spans="1:7">
      <c r="A70" s="102">
        <v>2010608</v>
      </c>
      <c r="B70" s="266" t="s">
        <v>203</v>
      </c>
      <c r="C70" s="74">
        <v>323</v>
      </c>
      <c r="D70" s="74">
        <v>288</v>
      </c>
      <c r="E70" s="74">
        <v>288</v>
      </c>
      <c r="F70" s="65">
        <f t="shared" si="0"/>
        <v>0.891640866873065</v>
      </c>
      <c r="G70" s="65">
        <f t="shared" si="1"/>
        <v>1</v>
      </c>
    </row>
    <row r="71" ht="18.75" customHeight="1" spans="1:7">
      <c r="A71" s="102">
        <v>2010650</v>
      </c>
      <c r="B71" s="266" t="s">
        <v>170</v>
      </c>
      <c r="C71" s="74">
        <v>8</v>
      </c>
      <c r="D71" s="74"/>
      <c r="E71" s="74"/>
      <c r="F71" s="65">
        <f t="shared" ref="F71:F134" si="2">IFERROR(E71/C71,"")</f>
        <v>0</v>
      </c>
      <c r="G71" s="65" t="str">
        <f t="shared" ref="G71:G134" si="3">IFERROR(E71/D71,"")</f>
        <v/>
      </c>
    </row>
    <row r="72" ht="18.75" customHeight="1" spans="1:7">
      <c r="A72" s="102">
        <v>2010699</v>
      </c>
      <c r="B72" s="266" t="s">
        <v>204</v>
      </c>
      <c r="C72" s="74">
        <v>655</v>
      </c>
      <c r="D72" s="74">
        <v>790</v>
      </c>
      <c r="E72" s="74">
        <v>790</v>
      </c>
      <c r="F72" s="65">
        <f t="shared" si="2"/>
        <v>1.20610687022901</v>
      </c>
      <c r="G72" s="65">
        <f t="shared" si="3"/>
        <v>1</v>
      </c>
    </row>
    <row r="73" s="260" customFormat="1" ht="18.75" customHeight="1" spans="1:7">
      <c r="A73" s="102">
        <v>20107</v>
      </c>
      <c r="B73" s="265" t="s">
        <v>205</v>
      </c>
      <c r="C73" s="60">
        <f>SUM(C74:C80)</f>
        <v>0</v>
      </c>
      <c r="D73" s="60">
        <f>SUM(D74:D80)</f>
        <v>0</v>
      </c>
      <c r="E73" s="60">
        <f>ROUND(SUM(E74:E80),2)</f>
        <v>0</v>
      </c>
      <c r="F73" s="65" t="str">
        <f t="shared" si="2"/>
        <v/>
      </c>
      <c r="G73" s="65" t="str">
        <f t="shared" si="3"/>
        <v/>
      </c>
    </row>
    <row r="74" ht="18.75" customHeight="1" spans="1:7">
      <c r="A74" s="102">
        <v>2010701</v>
      </c>
      <c r="B74" s="265" t="s">
        <v>161</v>
      </c>
      <c r="C74" s="74"/>
      <c r="D74" s="74"/>
      <c r="E74" s="74"/>
      <c r="F74" s="65" t="str">
        <f t="shared" si="2"/>
        <v/>
      </c>
      <c r="G74" s="65" t="str">
        <f t="shared" si="3"/>
        <v/>
      </c>
    </row>
    <row r="75" ht="18.75" customHeight="1" spans="1:7">
      <c r="A75" s="102">
        <v>2010702</v>
      </c>
      <c r="B75" s="265" t="s">
        <v>162</v>
      </c>
      <c r="C75" s="74"/>
      <c r="D75" s="74"/>
      <c r="E75" s="74"/>
      <c r="F75" s="65" t="str">
        <f t="shared" si="2"/>
        <v/>
      </c>
      <c r="G75" s="65" t="str">
        <f t="shared" si="3"/>
        <v/>
      </c>
    </row>
    <row r="76" ht="18.75" customHeight="1" spans="1:7">
      <c r="A76" s="102">
        <v>2010703</v>
      </c>
      <c r="B76" s="266" t="s">
        <v>163</v>
      </c>
      <c r="C76" s="74"/>
      <c r="D76" s="74"/>
      <c r="E76" s="74"/>
      <c r="F76" s="65" t="str">
        <f t="shared" si="2"/>
        <v/>
      </c>
      <c r="G76" s="65" t="str">
        <f t="shared" si="3"/>
        <v/>
      </c>
    </row>
    <row r="77" ht="18.75" customHeight="1" spans="1:7">
      <c r="A77" s="102">
        <v>2010709</v>
      </c>
      <c r="B77" s="265" t="s">
        <v>202</v>
      </c>
      <c r="C77" s="74"/>
      <c r="D77" s="74"/>
      <c r="E77" s="74"/>
      <c r="F77" s="65" t="str">
        <f t="shared" si="2"/>
        <v/>
      </c>
      <c r="G77" s="65" t="str">
        <f t="shared" si="3"/>
        <v/>
      </c>
    </row>
    <row r="78" ht="18.75" customHeight="1" spans="1:7">
      <c r="A78" s="102">
        <v>2010710</v>
      </c>
      <c r="B78" s="266" t="s">
        <v>206</v>
      </c>
      <c r="C78" s="74"/>
      <c r="D78" s="74"/>
      <c r="E78" s="74"/>
      <c r="F78" s="65" t="str">
        <f t="shared" si="2"/>
        <v/>
      </c>
      <c r="G78" s="65" t="str">
        <f t="shared" si="3"/>
        <v/>
      </c>
    </row>
    <row r="79" ht="18.75" customHeight="1" spans="1:7">
      <c r="A79" s="102">
        <v>2010750</v>
      </c>
      <c r="B79" s="266" t="s">
        <v>170</v>
      </c>
      <c r="C79" s="74"/>
      <c r="D79" s="74"/>
      <c r="E79" s="74"/>
      <c r="F79" s="65" t="str">
        <f t="shared" si="2"/>
        <v/>
      </c>
      <c r="G79" s="65" t="str">
        <f t="shared" si="3"/>
        <v/>
      </c>
    </row>
    <row r="80" ht="18.75" customHeight="1" spans="1:7">
      <c r="A80" s="102">
        <v>2010799</v>
      </c>
      <c r="B80" s="266" t="s">
        <v>207</v>
      </c>
      <c r="C80" s="74"/>
      <c r="D80" s="74"/>
      <c r="E80" s="74"/>
      <c r="F80" s="65" t="str">
        <f t="shared" si="2"/>
        <v/>
      </c>
      <c r="G80" s="65" t="str">
        <f t="shared" si="3"/>
        <v/>
      </c>
    </row>
    <row r="81" s="260" customFormat="1" ht="18.75" customHeight="1" spans="1:7">
      <c r="A81" s="102">
        <v>20108</v>
      </c>
      <c r="B81" s="266" t="s">
        <v>208</v>
      </c>
      <c r="C81" s="60">
        <f>SUM(C82:C89)</f>
        <v>540</v>
      </c>
      <c r="D81" s="60">
        <f>SUM(D82:D89)</f>
        <v>579</v>
      </c>
      <c r="E81" s="60">
        <f>ROUND(SUM(E82:E89),2)</f>
        <v>718</v>
      </c>
      <c r="F81" s="65">
        <f t="shared" si="2"/>
        <v>1.32962962962963</v>
      </c>
      <c r="G81" s="65">
        <f t="shared" si="3"/>
        <v>1.24006908462867</v>
      </c>
    </row>
    <row r="82" ht="18.75" customHeight="1" spans="1:7">
      <c r="A82" s="102">
        <v>2010801</v>
      </c>
      <c r="B82" s="265" t="s">
        <v>161</v>
      </c>
      <c r="C82" s="74">
        <v>210</v>
      </c>
      <c r="D82" s="74">
        <v>458</v>
      </c>
      <c r="E82" s="74">
        <v>400</v>
      </c>
      <c r="F82" s="65">
        <f t="shared" si="2"/>
        <v>1.9047619047619</v>
      </c>
      <c r="G82" s="65">
        <f t="shared" si="3"/>
        <v>0.873362445414847</v>
      </c>
    </row>
    <row r="83" ht="18.75" customHeight="1" spans="1:7">
      <c r="A83" s="102">
        <v>2010802</v>
      </c>
      <c r="B83" s="265" t="s">
        <v>162</v>
      </c>
      <c r="C83" s="74">
        <v>48</v>
      </c>
      <c r="D83" s="74">
        <v>58</v>
      </c>
      <c r="E83" s="74">
        <v>58</v>
      </c>
      <c r="F83" s="65">
        <f t="shared" si="2"/>
        <v>1.20833333333333</v>
      </c>
      <c r="G83" s="65">
        <f t="shared" si="3"/>
        <v>1</v>
      </c>
    </row>
    <row r="84" ht="18.75" customHeight="1" spans="1:7">
      <c r="A84" s="102">
        <v>2010803</v>
      </c>
      <c r="B84" s="265" t="s">
        <v>163</v>
      </c>
      <c r="C84" s="74"/>
      <c r="D84" s="74"/>
      <c r="E84" s="74"/>
      <c r="F84" s="65" t="str">
        <f t="shared" si="2"/>
        <v/>
      </c>
      <c r="G84" s="65" t="str">
        <f t="shared" si="3"/>
        <v/>
      </c>
    </row>
    <row r="85" ht="18.75" customHeight="1" spans="1:7">
      <c r="A85" s="102">
        <v>2010804</v>
      </c>
      <c r="B85" s="268" t="s">
        <v>209</v>
      </c>
      <c r="C85" s="74"/>
      <c r="D85" s="74"/>
      <c r="E85" s="74"/>
      <c r="F85" s="65" t="str">
        <f t="shared" si="2"/>
        <v/>
      </c>
      <c r="G85" s="65" t="str">
        <f t="shared" si="3"/>
        <v/>
      </c>
    </row>
    <row r="86" ht="18.75" customHeight="1" spans="1:7">
      <c r="A86" s="102">
        <v>2010805</v>
      </c>
      <c r="B86" s="266" t="s">
        <v>210</v>
      </c>
      <c r="C86" s="74"/>
      <c r="D86" s="74"/>
      <c r="E86" s="74"/>
      <c r="F86" s="65" t="str">
        <f t="shared" si="2"/>
        <v/>
      </c>
      <c r="G86" s="65" t="str">
        <f t="shared" si="3"/>
        <v/>
      </c>
    </row>
    <row r="87" ht="18.75" customHeight="1" spans="1:7">
      <c r="A87" s="102">
        <v>2010806</v>
      </c>
      <c r="B87" s="266" t="s">
        <v>202</v>
      </c>
      <c r="C87" s="74"/>
      <c r="D87" s="74"/>
      <c r="E87" s="74"/>
      <c r="F87" s="65" t="str">
        <f t="shared" si="2"/>
        <v/>
      </c>
      <c r="G87" s="65" t="str">
        <f t="shared" si="3"/>
        <v/>
      </c>
    </row>
    <row r="88" ht="18.75" customHeight="1" spans="1:7">
      <c r="A88" s="102">
        <v>2010850</v>
      </c>
      <c r="B88" s="266" t="s">
        <v>170</v>
      </c>
      <c r="C88" s="74"/>
      <c r="D88" s="74"/>
      <c r="E88" s="74"/>
      <c r="F88" s="65" t="str">
        <f t="shared" si="2"/>
        <v/>
      </c>
      <c r="G88" s="65" t="str">
        <f t="shared" si="3"/>
        <v/>
      </c>
    </row>
    <row r="89" ht="18.75" customHeight="1" spans="1:7">
      <c r="A89" s="102">
        <v>2010899</v>
      </c>
      <c r="B89" s="264" t="s">
        <v>211</v>
      </c>
      <c r="C89" s="74">
        <v>282</v>
      </c>
      <c r="D89" s="74">
        <v>63</v>
      </c>
      <c r="E89" s="74">
        <v>260</v>
      </c>
      <c r="F89" s="65">
        <f t="shared" si="2"/>
        <v>0.921985815602837</v>
      </c>
      <c r="G89" s="65">
        <f t="shared" si="3"/>
        <v>4.12698412698413</v>
      </c>
    </row>
    <row r="90" s="260" customFormat="1" ht="18.75" customHeight="1" spans="1:7">
      <c r="A90" s="102">
        <v>20109</v>
      </c>
      <c r="B90" s="265" t="s">
        <v>212</v>
      </c>
      <c r="C90" s="60">
        <f>SUM(C91:C102)</f>
        <v>25</v>
      </c>
      <c r="D90" s="60">
        <f>SUM(D91:D102)</f>
        <v>0</v>
      </c>
      <c r="E90" s="60">
        <f>ROUND(SUM(E91:E102),2)</f>
        <v>0</v>
      </c>
      <c r="F90" s="65">
        <f t="shared" si="2"/>
        <v>0</v>
      </c>
      <c r="G90" s="65" t="str">
        <f t="shared" si="3"/>
        <v/>
      </c>
    </row>
    <row r="91" ht="18.75" customHeight="1" spans="1:7">
      <c r="A91" s="102">
        <v>2010901</v>
      </c>
      <c r="B91" s="265" t="s">
        <v>161</v>
      </c>
      <c r="C91" s="74"/>
      <c r="D91" s="74"/>
      <c r="E91" s="74"/>
      <c r="F91" s="65" t="str">
        <f t="shared" si="2"/>
        <v/>
      </c>
      <c r="G91" s="65" t="str">
        <f t="shared" si="3"/>
        <v/>
      </c>
    </row>
    <row r="92" ht="18.75" customHeight="1" spans="1:7">
      <c r="A92" s="102">
        <v>2010902</v>
      </c>
      <c r="B92" s="266" t="s">
        <v>162</v>
      </c>
      <c r="C92" s="74"/>
      <c r="D92" s="74"/>
      <c r="E92" s="74"/>
      <c r="F92" s="65" t="str">
        <f t="shared" si="2"/>
        <v/>
      </c>
      <c r="G92" s="65" t="str">
        <f t="shared" si="3"/>
        <v/>
      </c>
    </row>
    <row r="93" ht="18.75" customHeight="1" spans="1:7">
      <c r="A93" s="102">
        <v>2010903</v>
      </c>
      <c r="B93" s="266" t="s">
        <v>163</v>
      </c>
      <c r="C93" s="74"/>
      <c r="D93" s="74"/>
      <c r="E93" s="74"/>
      <c r="F93" s="65" t="str">
        <f t="shared" si="2"/>
        <v/>
      </c>
      <c r="G93" s="65" t="str">
        <f t="shared" si="3"/>
        <v/>
      </c>
    </row>
    <row r="94" ht="18.75" customHeight="1" spans="1:7">
      <c r="A94" s="102">
        <v>2010905</v>
      </c>
      <c r="B94" s="265" t="s">
        <v>213</v>
      </c>
      <c r="C94" s="74"/>
      <c r="D94" s="74"/>
      <c r="E94" s="74"/>
      <c r="F94" s="65" t="str">
        <f t="shared" si="2"/>
        <v/>
      </c>
      <c r="G94" s="65" t="str">
        <f t="shared" si="3"/>
        <v/>
      </c>
    </row>
    <row r="95" ht="18.75" customHeight="1" spans="1:7">
      <c r="A95" s="102">
        <v>2010907</v>
      </c>
      <c r="B95" s="265" t="s">
        <v>214</v>
      </c>
      <c r="C95" s="74"/>
      <c r="D95" s="74"/>
      <c r="E95" s="74"/>
      <c r="F95" s="65" t="str">
        <f t="shared" si="2"/>
        <v/>
      </c>
      <c r="G95" s="65" t="str">
        <f t="shared" si="3"/>
        <v/>
      </c>
    </row>
    <row r="96" ht="18.75" customHeight="1" spans="1:7">
      <c r="A96" s="102">
        <v>2010908</v>
      </c>
      <c r="B96" s="265" t="s">
        <v>202</v>
      </c>
      <c r="C96" s="74"/>
      <c r="D96" s="74"/>
      <c r="E96" s="74"/>
      <c r="F96" s="65" t="str">
        <f t="shared" si="2"/>
        <v/>
      </c>
      <c r="G96" s="65" t="str">
        <f t="shared" si="3"/>
        <v/>
      </c>
    </row>
    <row r="97" ht="18.75" customHeight="1" spans="1:7">
      <c r="A97" s="102">
        <v>2010909</v>
      </c>
      <c r="B97" s="265" t="s">
        <v>215</v>
      </c>
      <c r="C97" s="74"/>
      <c r="D97" s="74"/>
      <c r="E97" s="74"/>
      <c r="F97" s="65" t="str">
        <f t="shared" si="2"/>
        <v/>
      </c>
      <c r="G97" s="65" t="str">
        <f t="shared" si="3"/>
        <v/>
      </c>
    </row>
    <row r="98" ht="18.75" customHeight="1" spans="1:7">
      <c r="A98" s="102">
        <v>2010910</v>
      </c>
      <c r="B98" s="265" t="s">
        <v>216</v>
      </c>
      <c r="C98" s="74"/>
      <c r="D98" s="74"/>
      <c r="E98" s="74"/>
      <c r="F98" s="65" t="str">
        <f t="shared" si="2"/>
        <v/>
      </c>
      <c r="G98" s="65" t="str">
        <f t="shared" si="3"/>
        <v/>
      </c>
    </row>
    <row r="99" ht="18.75" customHeight="1" spans="1:7">
      <c r="A99" s="102">
        <v>2010911</v>
      </c>
      <c r="B99" s="265" t="s">
        <v>217</v>
      </c>
      <c r="C99" s="74"/>
      <c r="D99" s="74"/>
      <c r="E99" s="74"/>
      <c r="F99" s="65" t="str">
        <f t="shared" si="2"/>
        <v/>
      </c>
      <c r="G99" s="65" t="str">
        <f t="shared" si="3"/>
        <v/>
      </c>
    </row>
    <row r="100" ht="18.75" customHeight="1" spans="1:7">
      <c r="A100" s="102">
        <v>2010912</v>
      </c>
      <c r="B100" s="265" t="s">
        <v>218</v>
      </c>
      <c r="C100" s="74"/>
      <c r="D100" s="74"/>
      <c r="E100" s="74"/>
      <c r="F100" s="65" t="str">
        <f t="shared" si="2"/>
        <v/>
      </c>
      <c r="G100" s="65" t="str">
        <f t="shared" si="3"/>
        <v/>
      </c>
    </row>
    <row r="101" ht="18.75" customHeight="1" spans="1:7">
      <c r="A101" s="102">
        <v>2010950</v>
      </c>
      <c r="B101" s="266" t="s">
        <v>170</v>
      </c>
      <c r="C101" s="74">
        <v>25</v>
      </c>
      <c r="D101" s="74"/>
      <c r="E101" s="74"/>
      <c r="F101" s="65">
        <f t="shared" si="2"/>
        <v>0</v>
      </c>
      <c r="G101" s="65" t="str">
        <f t="shared" si="3"/>
        <v/>
      </c>
    </row>
    <row r="102" ht="18.75" customHeight="1" spans="1:7">
      <c r="A102" s="102">
        <v>2010999</v>
      </c>
      <c r="B102" s="266" t="s">
        <v>219</v>
      </c>
      <c r="C102" s="74"/>
      <c r="D102" s="74"/>
      <c r="E102" s="74"/>
      <c r="F102" s="65" t="str">
        <f t="shared" si="2"/>
        <v/>
      </c>
      <c r="G102" s="65" t="str">
        <f t="shared" si="3"/>
        <v/>
      </c>
    </row>
    <row r="103" s="260" customFormat="1" ht="18.75" customHeight="1" spans="1:7">
      <c r="A103" s="102">
        <v>20111</v>
      </c>
      <c r="B103" s="269" t="s">
        <v>220</v>
      </c>
      <c r="C103" s="60">
        <f>SUM(C104:C111)</f>
        <v>1621</v>
      </c>
      <c r="D103" s="60">
        <f>SUM(D104:D111)</f>
        <v>1670</v>
      </c>
      <c r="E103" s="60">
        <f>ROUND(SUM(E104:E111),2)</f>
        <v>3300</v>
      </c>
      <c r="F103" s="65">
        <f t="shared" si="2"/>
        <v>2.03578038247995</v>
      </c>
      <c r="G103" s="65">
        <f t="shared" si="3"/>
        <v>1.97604790419162</v>
      </c>
    </row>
    <row r="104" ht="18.75" customHeight="1" spans="1:7">
      <c r="A104" s="102">
        <v>2011101</v>
      </c>
      <c r="B104" s="265" t="s">
        <v>161</v>
      </c>
      <c r="C104" s="74">
        <v>722</v>
      </c>
      <c r="D104" s="74">
        <v>1062</v>
      </c>
      <c r="E104" s="74">
        <v>3200</v>
      </c>
      <c r="F104" s="65">
        <f t="shared" si="2"/>
        <v>4.43213296398892</v>
      </c>
      <c r="G104" s="65">
        <f t="shared" si="3"/>
        <v>3.01318267419962</v>
      </c>
    </row>
    <row r="105" ht="18.75" customHeight="1" spans="1:7">
      <c r="A105" s="102">
        <v>2011102</v>
      </c>
      <c r="B105" s="265" t="s">
        <v>162</v>
      </c>
      <c r="C105" s="74"/>
      <c r="D105" s="74"/>
      <c r="E105" s="74"/>
      <c r="F105" s="65" t="str">
        <f t="shared" si="2"/>
        <v/>
      </c>
      <c r="G105" s="65" t="str">
        <f t="shared" si="3"/>
        <v/>
      </c>
    </row>
    <row r="106" ht="18.75" customHeight="1" spans="1:7">
      <c r="A106" s="102">
        <v>2011103</v>
      </c>
      <c r="B106" s="265" t="s">
        <v>163</v>
      </c>
      <c r="C106" s="74"/>
      <c r="D106" s="74"/>
      <c r="E106" s="74"/>
      <c r="F106" s="65" t="str">
        <f t="shared" si="2"/>
        <v/>
      </c>
      <c r="G106" s="65" t="str">
        <f t="shared" si="3"/>
        <v/>
      </c>
    </row>
    <row r="107" ht="18.75" customHeight="1" spans="1:7">
      <c r="A107" s="102">
        <v>2011104</v>
      </c>
      <c r="B107" s="266" t="s">
        <v>221</v>
      </c>
      <c r="C107" s="74">
        <v>517</v>
      </c>
      <c r="D107" s="74"/>
      <c r="E107" s="74"/>
      <c r="F107" s="65">
        <f t="shared" si="2"/>
        <v>0</v>
      </c>
      <c r="G107" s="65" t="str">
        <f t="shared" si="3"/>
        <v/>
      </c>
    </row>
    <row r="108" ht="18.75" customHeight="1" spans="1:7">
      <c r="A108" s="102">
        <v>2011105</v>
      </c>
      <c r="B108" s="266" t="s">
        <v>222</v>
      </c>
      <c r="C108" s="74"/>
      <c r="D108" s="74"/>
      <c r="E108" s="74"/>
      <c r="F108" s="65" t="str">
        <f t="shared" si="2"/>
        <v/>
      </c>
      <c r="G108" s="65" t="str">
        <f t="shared" si="3"/>
        <v/>
      </c>
    </row>
    <row r="109" ht="18.75" customHeight="1" spans="1:7">
      <c r="A109" s="102">
        <v>2011106</v>
      </c>
      <c r="B109" s="266" t="s">
        <v>223</v>
      </c>
      <c r="C109" s="74"/>
      <c r="D109" s="74"/>
      <c r="E109" s="74"/>
      <c r="F109" s="65" t="str">
        <f t="shared" si="2"/>
        <v/>
      </c>
      <c r="G109" s="65" t="str">
        <f t="shared" si="3"/>
        <v/>
      </c>
    </row>
    <row r="110" ht="18.75" customHeight="1" spans="1:7">
      <c r="A110" s="102">
        <v>2011150</v>
      </c>
      <c r="B110" s="265" t="s">
        <v>170</v>
      </c>
      <c r="C110" s="74"/>
      <c r="D110" s="74"/>
      <c r="E110" s="74"/>
      <c r="F110" s="65" t="str">
        <f t="shared" si="2"/>
        <v/>
      </c>
      <c r="G110" s="65" t="str">
        <f t="shared" si="3"/>
        <v/>
      </c>
    </row>
    <row r="111" ht="18.75" customHeight="1" spans="1:7">
      <c r="A111" s="102">
        <v>2011199</v>
      </c>
      <c r="B111" s="265" t="s">
        <v>224</v>
      </c>
      <c r="C111" s="74">
        <v>382</v>
      </c>
      <c r="D111" s="74">
        <v>608</v>
      </c>
      <c r="E111" s="74">
        <v>100</v>
      </c>
      <c r="F111" s="65">
        <f t="shared" si="2"/>
        <v>0.261780104712042</v>
      </c>
      <c r="G111" s="65">
        <f t="shared" si="3"/>
        <v>0.164473684210526</v>
      </c>
    </row>
    <row r="112" s="260" customFormat="1" ht="18.75" customHeight="1" spans="1:7">
      <c r="A112" s="102">
        <v>20113</v>
      </c>
      <c r="B112" s="264" t="s">
        <v>225</v>
      </c>
      <c r="C112" s="60">
        <f>SUM(C113:C122)</f>
        <v>285</v>
      </c>
      <c r="D112" s="60">
        <f>SUM(D113:D122)</f>
        <v>230</v>
      </c>
      <c r="E112" s="60">
        <f>ROUND(SUM(E113:E122),2)</f>
        <v>330</v>
      </c>
      <c r="F112" s="65">
        <f t="shared" si="2"/>
        <v>1.15789473684211</v>
      </c>
      <c r="G112" s="65">
        <f t="shared" si="3"/>
        <v>1.43478260869565</v>
      </c>
    </row>
    <row r="113" ht="18.75" customHeight="1" spans="1:7">
      <c r="A113" s="102">
        <v>2011301</v>
      </c>
      <c r="B113" s="265" t="s">
        <v>161</v>
      </c>
      <c r="C113" s="74">
        <v>93</v>
      </c>
      <c r="D113" s="74">
        <v>113</v>
      </c>
      <c r="E113" s="74">
        <v>190</v>
      </c>
      <c r="F113" s="65">
        <f t="shared" si="2"/>
        <v>2.04301075268817</v>
      </c>
      <c r="G113" s="65">
        <f t="shared" si="3"/>
        <v>1.68141592920354</v>
      </c>
    </row>
    <row r="114" ht="18.75" customHeight="1" spans="1:7">
      <c r="A114" s="102">
        <v>2011302</v>
      </c>
      <c r="B114" s="265" t="s">
        <v>162</v>
      </c>
      <c r="C114" s="74"/>
      <c r="D114" s="74"/>
      <c r="E114" s="74"/>
      <c r="F114" s="65" t="str">
        <f t="shared" si="2"/>
        <v/>
      </c>
      <c r="G114" s="65" t="str">
        <f t="shared" si="3"/>
        <v/>
      </c>
    </row>
    <row r="115" ht="18.75" customHeight="1" spans="1:7">
      <c r="A115" s="102">
        <v>2011303</v>
      </c>
      <c r="B115" s="265" t="s">
        <v>163</v>
      </c>
      <c r="C115" s="74"/>
      <c r="D115" s="74"/>
      <c r="E115" s="74"/>
      <c r="F115" s="65" t="str">
        <f t="shared" si="2"/>
        <v/>
      </c>
      <c r="G115" s="65" t="str">
        <f t="shared" si="3"/>
        <v/>
      </c>
    </row>
    <row r="116" ht="18.75" customHeight="1" spans="1:7">
      <c r="A116" s="102">
        <v>2011304</v>
      </c>
      <c r="B116" s="266" t="s">
        <v>226</v>
      </c>
      <c r="C116" s="74"/>
      <c r="D116" s="74"/>
      <c r="E116" s="74"/>
      <c r="F116" s="65" t="str">
        <f t="shared" si="2"/>
        <v/>
      </c>
      <c r="G116" s="65" t="str">
        <f t="shared" si="3"/>
        <v/>
      </c>
    </row>
    <row r="117" ht="18.75" customHeight="1" spans="1:7">
      <c r="A117" s="102">
        <v>2011305</v>
      </c>
      <c r="B117" s="266" t="s">
        <v>227</v>
      </c>
      <c r="C117" s="74"/>
      <c r="D117" s="74"/>
      <c r="E117" s="74"/>
      <c r="F117" s="65" t="str">
        <f t="shared" si="2"/>
        <v/>
      </c>
      <c r="G117" s="65" t="str">
        <f t="shared" si="3"/>
        <v/>
      </c>
    </row>
    <row r="118" ht="18.75" customHeight="1" spans="1:7">
      <c r="A118" s="102">
        <v>2011306</v>
      </c>
      <c r="B118" s="266" t="s">
        <v>228</v>
      </c>
      <c r="C118" s="74"/>
      <c r="D118" s="74"/>
      <c r="E118" s="74"/>
      <c r="F118" s="65" t="str">
        <f t="shared" si="2"/>
        <v/>
      </c>
      <c r="G118" s="65" t="str">
        <f t="shared" si="3"/>
        <v/>
      </c>
    </row>
    <row r="119" ht="18.75" customHeight="1" spans="1:7">
      <c r="A119" s="102">
        <v>2011307</v>
      </c>
      <c r="B119" s="265" t="s">
        <v>229</v>
      </c>
      <c r="C119" s="74"/>
      <c r="D119" s="74"/>
      <c r="E119" s="74"/>
      <c r="F119" s="65" t="str">
        <f t="shared" si="2"/>
        <v/>
      </c>
      <c r="G119" s="65" t="str">
        <f t="shared" si="3"/>
        <v/>
      </c>
    </row>
    <row r="120" ht="18.75" customHeight="1" spans="1:7">
      <c r="A120" s="102">
        <v>2011308</v>
      </c>
      <c r="B120" s="265" t="s">
        <v>230</v>
      </c>
      <c r="C120" s="74">
        <v>158</v>
      </c>
      <c r="D120" s="74">
        <v>117</v>
      </c>
      <c r="E120" s="74">
        <v>140</v>
      </c>
      <c r="F120" s="65">
        <f t="shared" si="2"/>
        <v>0.886075949367089</v>
      </c>
      <c r="G120" s="65">
        <f t="shared" si="3"/>
        <v>1.1965811965812</v>
      </c>
    </row>
    <row r="121" ht="18.75" customHeight="1" spans="1:7">
      <c r="A121" s="102">
        <v>2011350</v>
      </c>
      <c r="B121" s="265" t="s">
        <v>170</v>
      </c>
      <c r="C121" s="74"/>
      <c r="D121" s="74"/>
      <c r="E121" s="74"/>
      <c r="F121" s="65" t="str">
        <f t="shared" si="2"/>
        <v/>
      </c>
      <c r="G121" s="65" t="str">
        <f t="shared" si="3"/>
        <v/>
      </c>
    </row>
    <row r="122" ht="18.75" customHeight="1" spans="1:7">
      <c r="A122" s="102">
        <v>2011399</v>
      </c>
      <c r="B122" s="266" t="s">
        <v>231</v>
      </c>
      <c r="C122" s="74">
        <v>34</v>
      </c>
      <c r="D122" s="74"/>
      <c r="E122" s="74"/>
      <c r="F122" s="65">
        <f t="shared" si="2"/>
        <v>0</v>
      </c>
      <c r="G122" s="65" t="str">
        <f t="shared" si="3"/>
        <v/>
      </c>
    </row>
    <row r="123" s="260" customFormat="1" ht="18.75" customHeight="1" spans="1:7">
      <c r="A123" s="102">
        <v>20114</v>
      </c>
      <c r="B123" s="266" t="s">
        <v>232</v>
      </c>
      <c r="C123" s="60">
        <f>SUM(C124:C134)</f>
        <v>0</v>
      </c>
      <c r="D123" s="60">
        <f>SUM(D124:D134)</f>
        <v>0</v>
      </c>
      <c r="E123" s="60">
        <f>ROUND(SUM(E124:E134),2)</f>
        <v>0</v>
      </c>
      <c r="F123" s="65" t="str">
        <f t="shared" si="2"/>
        <v/>
      </c>
      <c r="G123" s="65" t="str">
        <f t="shared" si="3"/>
        <v/>
      </c>
    </row>
    <row r="124" ht="18.75" customHeight="1" spans="1:7">
      <c r="A124" s="102">
        <v>2011401</v>
      </c>
      <c r="B124" s="266" t="s">
        <v>161</v>
      </c>
      <c r="C124" s="74"/>
      <c r="D124" s="74"/>
      <c r="E124" s="74"/>
      <c r="F124" s="65" t="str">
        <f t="shared" si="2"/>
        <v/>
      </c>
      <c r="G124" s="65" t="str">
        <f t="shared" si="3"/>
        <v/>
      </c>
    </row>
    <row r="125" ht="18.75" customHeight="1" spans="1:7">
      <c r="A125" s="102">
        <v>2011402</v>
      </c>
      <c r="B125" s="264" t="s">
        <v>162</v>
      </c>
      <c r="C125" s="74"/>
      <c r="D125" s="74"/>
      <c r="E125" s="74"/>
      <c r="F125" s="65" t="str">
        <f t="shared" si="2"/>
        <v/>
      </c>
      <c r="G125" s="65" t="str">
        <f t="shared" si="3"/>
        <v/>
      </c>
    </row>
    <row r="126" ht="18.75" customHeight="1" spans="1:7">
      <c r="A126" s="102">
        <v>2011403</v>
      </c>
      <c r="B126" s="265" t="s">
        <v>163</v>
      </c>
      <c r="C126" s="74"/>
      <c r="D126" s="74"/>
      <c r="E126" s="74"/>
      <c r="F126" s="65" t="str">
        <f t="shared" si="2"/>
        <v/>
      </c>
      <c r="G126" s="65" t="str">
        <f t="shared" si="3"/>
        <v/>
      </c>
    </row>
    <row r="127" ht="18.75" customHeight="1" spans="1:7">
      <c r="A127" s="102">
        <v>2011404</v>
      </c>
      <c r="B127" s="265" t="s">
        <v>233</v>
      </c>
      <c r="C127" s="74"/>
      <c r="D127" s="74"/>
      <c r="E127" s="74"/>
      <c r="F127" s="65" t="str">
        <f t="shared" si="2"/>
        <v/>
      </c>
      <c r="G127" s="65" t="str">
        <f t="shared" si="3"/>
        <v/>
      </c>
    </row>
    <row r="128" ht="18.75" customHeight="1" spans="1:7">
      <c r="A128" s="102">
        <v>2011405</v>
      </c>
      <c r="B128" s="265" t="s">
        <v>234</v>
      </c>
      <c r="C128" s="74"/>
      <c r="D128" s="74"/>
      <c r="E128" s="74"/>
      <c r="F128" s="65" t="str">
        <f t="shared" si="2"/>
        <v/>
      </c>
      <c r="G128" s="65" t="str">
        <f t="shared" si="3"/>
        <v/>
      </c>
    </row>
    <row r="129" ht="18.75" customHeight="1" spans="1:7">
      <c r="A129" s="102">
        <v>2011408</v>
      </c>
      <c r="B129" s="266" t="s">
        <v>235</v>
      </c>
      <c r="C129" s="74"/>
      <c r="D129" s="74"/>
      <c r="E129" s="74"/>
      <c r="F129" s="65" t="str">
        <f t="shared" si="2"/>
        <v/>
      </c>
      <c r="G129" s="65" t="str">
        <f t="shared" si="3"/>
        <v/>
      </c>
    </row>
    <row r="130" ht="18.75" customHeight="1" spans="1:7">
      <c r="A130" s="102">
        <v>2011409</v>
      </c>
      <c r="B130" s="265" t="s">
        <v>236</v>
      </c>
      <c r="C130" s="74"/>
      <c r="D130" s="74"/>
      <c r="E130" s="74"/>
      <c r="F130" s="65" t="str">
        <f t="shared" si="2"/>
        <v/>
      </c>
      <c r="G130" s="65" t="str">
        <f t="shared" si="3"/>
        <v/>
      </c>
    </row>
    <row r="131" ht="18.75" customHeight="1" spans="1:7">
      <c r="A131" s="102">
        <v>2011410</v>
      </c>
      <c r="B131" s="265" t="s">
        <v>237</v>
      </c>
      <c r="C131" s="74"/>
      <c r="D131" s="74"/>
      <c r="E131" s="74"/>
      <c r="F131" s="65" t="str">
        <f t="shared" si="2"/>
        <v/>
      </c>
      <c r="G131" s="65" t="str">
        <f t="shared" si="3"/>
        <v/>
      </c>
    </row>
    <row r="132" ht="18.75" customHeight="1" spans="1:7">
      <c r="A132" s="102">
        <v>2011411</v>
      </c>
      <c r="B132" s="265" t="s">
        <v>238</v>
      </c>
      <c r="C132" s="74"/>
      <c r="D132" s="74"/>
      <c r="E132" s="74"/>
      <c r="F132" s="65" t="str">
        <f t="shared" si="2"/>
        <v/>
      </c>
      <c r="G132" s="65" t="str">
        <f t="shared" si="3"/>
        <v/>
      </c>
    </row>
    <row r="133" ht="18.75" customHeight="1" spans="1:7">
      <c r="A133" s="102">
        <v>2011450</v>
      </c>
      <c r="B133" s="265" t="s">
        <v>170</v>
      </c>
      <c r="C133" s="74"/>
      <c r="D133" s="74"/>
      <c r="E133" s="74"/>
      <c r="F133" s="65" t="str">
        <f t="shared" si="2"/>
        <v/>
      </c>
      <c r="G133" s="65" t="str">
        <f t="shared" si="3"/>
        <v/>
      </c>
    </row>
    <row r="134" ht="18.75" customHeight="1" spans="1:7">
      <c r="A134" s="102">
        <v>2011499</v>
      </c>
      <c r="B134" s="265" t="s">
        <v>239</v>
      </c>
      <c r="C134" s="74"/>
      <c r="D134" s="74"/>
      <c r="E134" s="74"/>
      <c r="F134" s="65" t="str">
        <f t="shared" si="2"/>
        <v/>
      </c>
      <c r="G134" s="65" t="str">
        <f t="shared" si="3"/>
        <v/>
      </c>
    </row>
    <row r="135" s="260" customFormat="1" ht="18.75" customHeight="1" spans="1:7">
      <c r="A135" s="102">
        <v>20123</v>
      </c>
      <c r="B135" s="265" t="s">
        <v>240</v>
      </c>
      <c r="C135" s="60">
        <f>SUM(C136:C141)</f>
        <v>0</v>
      </c>
      <c r="D135" s="60">
        <f>SUM(D136:D141)</f>
        <v>5</v>
      </c>
      <c r="E135" s="60">
        <f>ROUND(SUM(E136:E141),2)</f>
        <v>5</v>
      </c>
      <c r="F135" s="65" t="str">
        <f t="shared" ref="F135:F198" si="4">IFERROR(E135/C135,"")</f>
        <v/>
      </c>
      <c r="G135" s="65">
        <f t="shared" ref="G135:G198" si="5">IFERROR(E135/D135,"")</f>
        <v>1</v>
      </c>
    </row>
    <row r="136" ht="18.75" customHeight="1" spans="1:7">
      <c r="A136" s="102">
        <v>2012301</v>
      </c>
      <c r="B136" s="265" t="s">
        <v>161</v>
      </c>
      <c r="C136" s="74"/>
      <c r="D136" s="74"/>
      <c r="E136" s="74"/>
      <c r="F136" s="65" t="str">
        <f t="shared" si="4"/>
        <v/>
      </c>
      <c r="G136" s="65" t="str">
        <f t="shared" si="5"/>
        <v/>
      </c>
    </row>
    <row r="137" ht="18.75" customHeight="1" spans="1:7">
      <c r="A137" s="102">
        <v>2012302</v>
      </c>
      <c r="B137" s="265" t="s">
        <v>162</v>
      </c>
      <c r="C137" s="74"/>
      <c r="D137" s="74"/>
      <c r="E137" s="74"/>
      <c r="F137" s="65" t="str">
        <f t="shared" si="4"/>
        <v/>
      </c>
      <c r="G137" s="65" t="str">
        <f t="shared" si="5"/>
        <v/>
      </c>
    </row>
    <row r="138" ht="18.75" customHeight="1" spans="1:7">
      <c r="A138" s="102">
        <v>2012303</v>
      </c>
      <c r="B138" s="266" t="s">
        <v>163</v>
      </c>
      <c r="C138" s="74"/>
      <c r="D138" s="74"/>
      <c r="E138" s="74"/>
      <c r="F138" s="65" t="str">
        <f t="shared" si="4"/>
        <v/>
      </c>
      <c r="G138" s="65" t="str">
        <f t="shared" si="5"/>
        <v/>
      </c>
    </row>
    <row r="139" ht="18.75" customHeight="1" spans="1:7">
      <c r="A139" s="102">
        <v>2012304</v>
      </c>
      <c r="B139" s="266" t="s">
        <v>241</v>
      </c>
      <c r="C139" s="74"/>
      <c r="D139" s="74">
        <v>5</v>
      </c>
      <c r="E139" s="74">
        <v>5</v>
      </c>
      <c r="F139" s="65" t="str">
        <f t="shared" si="4"/>
        <v/>
      </c>
      <c r="G139" s="65">
        <f t="shared" si="5"/>
        <v>1</v>
      </c>
    </row>
    <row r="140" ht="18.75" customHeight="1" spans="1:7">
      <c r="A140" s="102">
        <v>2012350</v>
      </c>
      <c r="B140" s="266" t="s">
        <v>170</v>
      </c>
      <c r="C140" s="74"/>
      <c r="D140" s="74"/>
      <c r="E140" s="74"/>
      <c r="F140" s="65" t="str">
        <f t="shared" si="4"/>
        <v/>
      </c>
      <c r="G140" s="65" t="str">
        <f t="shared" si="5"/>
        <v/>
      </c>
    </row>
    <row r="141" ht="18.75" customHeight="1" spans="1:7">
      <c r="A141" s="102">
        <v>2012399</v>
      </c>
      <c r="B141" s="264" t="s">
        <v>242</v>
      </c>
      <c r="C141" s="74"/>
      <c r="D141" s="74"/>
      <c r="E141" s="74"/>
      <c r="F141" s="65" t="str">
        <f t="shared" si="4"/>
        <v/>
      </c>
      <c r="G141" s="65" t="str">
        <f t="shared" si="5"/>
        <v/>
      </c>
    </row>
    <row r="142" s="260" customFormat="1" ht="18.75" customHeight="1" spans="1:7">
      <c r="A142" s="102">
        <v>20125</v>
      </c>
      <c r="B142" s="265" t="s">
        <v>243</v>
      </c>
      <c r="C142" s="60">
        <f>SUM(C143:C149)</f>
        <v>0</v>
      </c>
      <c r="D142" s="60">
        <f>SUM(D143:D149)</f>
        <v>60</v>
      </c>
      <c r="E142" s="60">
        <f>ROUND(SUM(E143:E149),2)</f>
        <v>60</v>
      </c>
      <c r="F142" s="65" t="str">
        <f t="shared" si="4"/>
        <v/>
      </c>
      <c r="G142" s="65">
        <f t="shared" si="5"/>
        <v>1</v>
      </c>
    </row>
    <row r="143" ht="18.75" customHeight="1" spans="1:7">
      <c r="A143" s="102">
        <v>2012501</v>
      </c>
      <c r="B143" s="265" t="s">
        <v>161</v>
      </c>
      <c r="C143" s="74"/>
      <c r="D143" s="74"/>
      <c r="E143" s="74"/>
      <c r="F143" s="65" t="str">
        <f t="shared" si="4"/>
        <v/>
      </c>
      <c r="G143" s="65" t="str">
        <f t="shared" si="5"/>
        <v/>
      </c>
    </row>
    <row r="144" ht="18.75" customHeight="1" spans="1:7">
      <c r="A144" s="102">
        <v>2012502</v>
      </c>
      <c r="B144" s="266" t="s">
        <v>162</v>
      </c>
      <c r="C144" s="74"/>
      <c r="D144" s="74"/>
      <c r="E144" s="74"/>
      <c r="F144" s="65" t="str">
        <f t="shared" si="4"/>
        <v/>
      </c>
      <c r="G144" s="65" t="str">
        <f t="shared" si="5"/>
        <v/>
      </c>
    </row>
    <row r="145" ht="18.75" customHeight="1" spans="1:7">
      <c r="A145" s="102">
        <v>2012503</v>
      </c>
      <c r="B145" s="266" t="s">
        <v>163</v>
      </c>
      <c r="C145" s="74"/>
      <c r="D145" s="74"/>
      <c r="E145" s="74"/>
      <c r="F145" s="65" t="str">
        <f t="shared" si="4"/>
        <v/>
      </c>
      <c r="G145" s="65" t="str">
        <f t="shared" si="5"/>
        <v/>
      </c>
    </row>
    <row r="146" ht="18.75" customHeight="1" spans="1:7">
      <c r="A146" s="102">
        <v>2012504</v>
      </c>
      <c r="B146" s="266" t="s">
        <v>244</v>
      </c>
      <c r="C146" s="74"/>
      <c r="D146" s="74"/>
      <c r="E146" s="74"/>
      <c r="F146" s="65" t="str">
        <f t="shared" si="4"/>
        <v/>
      </c>
      <c r="G146" s="65" t="str">
        <f t="shared" si="5"/>
        <v/>
      </c>
    </row>
    <row r="147" ht="18.75" customHeight="1" spans="1:7">
      <c r="A147" s="102">
        <v>2012505</v>
      </c>
      <c r="B147" s="264" t="s">
        <v>245</v>
      </c>
      <c r="C147" s="74"/>
      <c r="D147" s="74">
        <v>60</v>
      </c>
      <c r="E147" s="74">
        <v>60</v>
      </c>
      <c r="F147" s="65" t="str">
        <f t="shared" si="4"/>
        <v/>
      </c>
      <c r="G147" s="65">
        <f t="shared" si="5"/>
        <v>1</v>
      </c>
    </row>
    <row r="148" ht="18.75" customHeight="1" spans="1:7">
      <c r="A148" s="102">
        <v>2012550</v>
      </c>
      <c r="B148" s="265" t="s">
        <v>170</v>
      </c>
      <c r="C148" s="74"/>
      <c r="D148" s="74"/>
      <c r="E148" s="74"/>
      <c r="F148" s="65" t="str">
        <f t="shared" si="4"/>
        <v/>
      </c>
      <c r="G148" s="65" t="str">
        <f t="shared" si="5"/>
        <v/>
      </c>
    </row>
    <row r="149" ht="18.75" customHeight="1" spans="1:7">
      <c r="A149" s="102">
        <v>2012599</v>
      </c>
      <c r="B149" s="265" t="s">
        <v>246</v>
      </c>
      <c r="C149" s="74"/>
      <c r="D149" s="74"/>
      <c r="E149" s="74"/>
      <c r="F149" s="65" t="str">
        <f t="shared" si="4"/>
        <v/>
      </c>
      <c r="G149" s="65" t="str">
        <f t="shared" si="5"/>
        <v/>
      </c>
    </row>
    <row r="150" s="260" customFormat="1" ht="18.75" customHeight="1" spans="1:7">
      <c r="A150" s="102">
        <v>20126</v>
      </c>
      <c r="B150" s="266" t="s">
        <v>247</v>
      </c>
      <c r="C150" s="60">
        <f>SUM(C151:C155)</f>
        <v>119</v>
      </c>
      <c r="D150" s="60">
        <f>SUM(D151:D155)</f>
        <v>155</v>
      </c>
      <c r="E150" s="60">
        <f>ROUND(SUM(E151:E155),2)</f>
        <v>189</v>
      </c>
      <c r="F150" s="65">
        <f t="shared" si="4"/>
        <v>1.58823529411765</v>
      </c>
      <c r="G150" s="65">
        <f t="shared" si="5"/>
        <v>1.21935483870968</v>
      </c>
    </row>
    <row r="151" ht="18.75" customHeight="1" spans="1:7">
      <c r="A151" s="102">
        <v>2012601</v>
      </c>
      <c r="B151" s="266" t="s">
        <v>161</v>
      </c>
      <c r="C151" s="74">
        <v>75</v>
      </c>
      <c r="D151" s="74">
        <v>100</v>
      </c>
      <c r="E151" s="74">
        <v>141</v>
      </c>
      <c r="F151" s="65">
        <f t="shared" si="4"/>
        <v>1.88</v>
      </c>
      <c r="G151" s="65">
        <f t="shared" si="5"/>
        <v>1.41</v>
      </c>
    </row>
    <row r="152" ht="18.75" customHeight="1" spans="1:7">
      <c r="A152" s="102">
        <v>2012602</v>
      </c>
      <c r="B152" s="266" t="s">
        <v>162</v>
      </c>
      <c r="C152" s="74">
        <v>44</v>
      </c>
      <c r="D152" s="74"/>
      <c r="E152" s="74"/>
      <c r="F152" s="65">
        <f t="shared" si="4"/>
        <v>0</v>
      </c>
      <c r="G152" s="65" t="str">
        <f t="shared" si="5"/>
        <v/>
      </c>
    </row>
    <row r="153" ht="18.75" customHeight="1" spans="1:7">
      <c r="A153" s="102">
        <v>2012603</v>
      </c>
      <c r="B153" s="265" t="s">
        <v>163</v>
      </c>
      <c r="C153" s="74"/>
      <c r="D153" s="74"/>
      <c r="E153" s="74"/>
      <c r="F153" s="65" t="str">
        <f t="shared" si="4"/>
        <v/>
      </c>
      <c r="G153" s="65" t="str">
        <f t="shared" si="5"/>
        <v/>
      </c>
    </row>
    <row r="154" ht="18.75" customHeight="1" spans="1:7">
      <c r="A154" s="102">
        <v>2012604</v>
      </c>
      <c r="B154" s="267" t="s">
        <v>248</v>
      </c>
      <c r="C154" s="74"/>
      <c r="D154" s="74">
        <v>23</v>
      </c>
      <c r="E154" s="74">
        <v>23</v>
      </c>
      <c r="F154" s="65" t="str">
        <f t="shared" si="4"/>
        <v/>
      </c>
      <c r="G154" s="65">
        <f t="shared" si="5"/>
        <v>1</v>
      </c>
    </row>
    <row r="155" ht="18.75" customHeight="1" spans="1:7">
      <c r="A155" s="102">
        <v>2012699</v>
      </c>
      <c r="B155" s="265" t="s">
        <v>249</v>
      </c>
      <c r="C155" s="74"/>
      <c r="D155" s="74">
        <v>32</v>
      </c>
      <c r="E155" s="74">
        <v>25</v>
      </c>
      <c r="F155" s="65" t="str">
        <f t="shared" si="4"/>
        <v/>
      </c>
      <c r="G155" s="65">
        <f t="shared" si="5"/>
        <v>0.78125</v>
      </c>
    </row>
    <row r="156" s="260" customFormat="1" ht="18.75" customHeight="1" spans="1:7">
      <c r="A156" s="102">
        <v>20128</v>
      </c>
      <c r="B156" s="266" t="s">
        <v>250</v>
      </c>
      <c r="C156" s="60">
        <f>SUM(C157:C162)</f>
        <v>18</v>
      </c>
      <c r="D156" s="60">
        <f>SUM(D157:D162)</f>
        <v>19</v>
      </c>
      <c r="E156" s="60">
        <f>ROUND(SUM(E157:E162),2)</f>
        <v>30</v>
      </c>
      <c r="F156" s="65">
        <f t="shared" si="4"/>
        <v>1.66666666666667</v>
      </c>
      <c r="G156" s="65">
        <f t="shared" si="5"/>
        <v>1.57894736842105</v>
      </c>
    </row>
    <row r="157" ht="18.75" customHeight="1" spans="1:7">
      <c r="A157" s="102">
        <v>2012801</v>
      </c>
      <c r="B157" s="266" t="s">
        <v>161</v>
      </c>
      <c r="C157" s="74"/>
      <c r="D157" s="74"/>
      <c r="E157" s="74"/>
      <c r="F157" s="65" t="str">
        <f t="shared" si="4"/>
        <v/>
      </c>
      <c r="G157" s="65" t="str">
        <f t="shared" si="5"/>
        <v/>
      </c>
    </row>
    <row r="158" ht="18.75" customHeight="1" spans="1:7">
      <c r="A158" s="102">
        <v>2012802</v>
      </c>
      <c r="B158" s="266" t="s">
        <v>162</v>
      </c>
      <c r="C158" s="74">
        <v>18</v>
      </c>
      <c r="D158" s="74"/>
      <c r="E158" s="74"/>
      <c r="F158" s="65">
        <f t="shared" si="4"/>
        <v>0</v>
      </c>
      <c r="G158" s="65" t="str">
        <f t="shared" si="5"/>
        <v/>
      </c>
    </row>
    <row r="159" ht="18.75" customHeight="1" spans="1:7">
      <c r="A159" s="102">
        <v>2012803</v>
      </c>
      <c r="B159" s="264" t="s">
        <v>163</v>
      </c>
      <c r="C159" s="74"/>
      <c r="D159" s="74"/>
      <c r="E159" s="74"/>
      <c r="F159" s="65" t="str">
        <f t="shared" si="4"/>
        <v/>
      </c>
      <c r="G159" s="65" t="str">
        <f t="shared" si="5"/>
        <v/>
      </c>
    </row>
    <row r="160" ht="18.75" customHeight="1" spans="1:7">
      <c r="A160" s="102">
        <v>2012804</v>
      </c>
      <c r="B160" s="265" t="s">
        <v>175</v>
      </c>
      <c r="C160" s="270"/>
      <c r="D160" s="270"/>
      <c r="E160" s="270"/>
      <c r="F160" s="65" t="str">
        <f t="shared" si="4"/>
        <v/>
      </c>
      <c r="G160" s="65" t="str">
        <f t="shared" si="5"/>
        <v/>
      </c>
    </row>
    <row r="161" ht="18.75" customHeight="1" spans="1:7">
      <c r="A161" s="102">
        <v>2012850</v>
      </c>
      <c r="B161" s="265" t="s">
        <v>170</v>
      </c>
      <c r="C161" s="74"/>
      <c r="D161" s="74"/>
      <c r="E161" s="74"/>
      <c r="F161" s="65" t="str">
        <f t="shared" si="4"/>
        <v/>
      </c>
      <c r="G161" s="65" t="str">
        <f t="shared" si="5"/>
        <v/>
      </c>
    </row>
    <row r="162" ht="18.75" customHeight="1" spans="1:7">
      <c r="A162" s="102">
        <v>2012899</v>
      </c>
      <c r="B162" s="265" t="s">
        <v>251</v>
      </c>
      <c r="C162" s="74"/>
      <c r="D162" s="74">
        <v>19</v>
      </c>
      <c r="E162" s="74">
        <v>30</v>
      </c>
      <c r="F162" s="65" t="str">
        <f t="shared" si="4"/>
        <v/>
      </c>
      <c r="G162" s="65">
        <f t="shared" si="5"/>
        <v>1.57894736842105</v>
      </c>
    </row>
    <row r="163" s="260" customFormat="1" ht="18.75" customHeight="1" spans="1:7">
      <c r="A163" s="102">
        <v>20129</v>
      </c>
      <c r="B163" s="266" t="s">
        <v>252</v>
      </c>
      <c r="C163" s="60">
        <f>SUM(C164:C169)</f>
        <v>373</v>
      </c>
      <c r="D163" s="60">
        <f>SUM(D164:D169)</f>
        <v>398</v>
      </c>
      <c r="E163" s="60">
        <f>ROUND(SUM(E164:E169),2)</f>
        <v>450</v>
      </c>
      <c r="F163" s="65">
        <f t="shared" si="4"/>
        <v>1.20643431635389</v>
      </c>
      <c r="G163" s="65">
        <f t="shared" si="5"/>
        <v>1.13065326633166</v>
      </c>
    </row>
    <row r="164" ht="18.75" customHeight="1" spans="1:7">
      <c r="A164" s="102">
        <v>2012901</v>
      </c>
      <c r="B164" s="266" t="s">
        <v>161</v>
      </c>
      <c r="C164" s="74">
        <v>173</v>
      </c>
      <c r="D164" s="74">
        <v>277</v>
      </c>
      <c r="E164" s="74">
        <v>400</v>
      </c>
      <c r="F164" s="65">
        <f t="shared" si="4"/>
        <v>2.3121387283237</v>
      </c>
      <c r="G164" s="65">
        <f t="shared" si="5"/>
        <v>1.44404332129964</v>
      </c>
    </row>
    <row r="165" ht="18.75" customHeight="1" spans="1:7">
      <c r="A165" s="102">
        <v>2012902</v>
      </c>
      <c r="B165" s="266" t="s">
        <v>162</v>
      </c>
      <c r="C165" s="74">
        <v>144</v>
      </c>
      <c r="D165" s="74">
        <v>26</v>
      </c>
      <c r="E165" s="74">
        <v>10</v>
      </c>
      <c r="F165" s="65">
        <f t="shared" si="4"/>
        <v>0.0694444444444444</v>
      </c>
      <c r="G165" s="65">
        <f t="shared" si="5"/>
        <v>0.384615384615385</v>
      </c>
    </row>
    <row r="166" ht="18.75" customHeight="1" spans="1:7">
      <c r="A166" s="102">
        <v>2012903</v>
      </c>
      <c r="B166" s="265" t="s">
        <v>163</v>
      </c>
      <c r="C166" s="74"/>
      <c r="D166" s="74"/>
      <c r="E166" s="74"/>
      <c r="F166" s="65" t="str">
        <f t="shared" si="4"/>
        <v/>
      </c>
      <c r="G166" s="65" t="str">
        <f t="shared" si="5"/>
        <v/>
      </c>
    </row>
    <row r="167" ht="18.75" customHeight="1" spans="1:7">
      <c r="A167" s="102">
        <v>2012906</v>
      </c>
      <c r="B167" s="265" t="s">
        <v>253</v>
      </c>
      <c r="C167" s="74"/>
      <c r="D167" s="74"/>
      <c r="E167" s="74"/>
      <c r="F167" s="65" t="str">
        <f t="shared" si="4"/>
        <v/>
      </c>
      <c r="G167" s="65" t="str">
        <f t="shared" si="5"/>
        <v/>
      </c>
    </row>
    <row r="168" ht="18.75" customHeight="1" spans="1:7">
      <c r="A168" s="102">
        <v>2012950</v>
      </c>
      <c r="B168" s="266" t="s">
        <v>170</v>
      </c>
      <c r="C168" s="74"/>
      <c r="D168" s="74"/>
      <c r="E168" s="74"/>
      <c r="F168" s="65" t="str">
        <f t="shared" si="4"/>
        <v/>
      </c>
      <c r="G168" s="65" t="str">
        <f t="shared" si="5"/>
        <v/>
      </c>
    </row>
    <row r="169" ht="18.75" customHeight="1" spans="1:7">
      <c r="A169" s="102">
        <v>2012999</v>
      </c>
      <c r="B169" s="266" t="s">
        <v>254</v>
      </c>
      <c r="C169" s="74">
        <v>56</v>
      </c>
      <c r="D169" s="74">
        <v>95</v>
      </c>
      <c r="E169" s="74">
        <v>40</v>
      </c>
      <c r="F169" s="65">
        <f t="shared" si="4"/>
        <v>0.714285714285714</v>
      </c>
      <c r="G169" s="65">
        <f t="shared" si="5"/>
        <v>0.421052631578947</v>
      </c>
    </row>
    <row r="170" s="260" customFormat="1" ht="18.75" customHeight="1" spans="1:7">
      <c r="A170" s="102">
        <v>20131</v>
      </c>
      <c r="B170" s="266" t="s">
        <v>255</v>
      </c>
      <c r="C170" s="60">
        <f>SUM(C171:C176)</f>
        <v>1385</v>
      </c>
      <c r="D170" s="60">
        <f>SUM(D171:D176)</f>
        <v>1749</v>
      </c>
      <c r="E170" s="60">
        <f>ROUND(SUM(E171:E176),2)</f>
        <v>1749</v>
      </c>
      <c r="F170" s="65">
        <f t="shared" si="4"/>
        <v>1.26281588447653</v>
      </c>
      <c r="G170" s="65">
        <f t="shared" si="5"/>
        <v>1</v>
      </c>
    </row>
    <row r="171" ht="18.75" customHeight="1" spans="1:7">
      <c r="A171" s="102">
        <v>2013101</v>
      </c>
      <c r="B171" s="266" t="s">
        <v>161</v>
      </c>
      <c r="C171" s="74">
        <v>1021</v>
      </c>
      <c r="D171" s="74">
        <v>960</v>
      </c>
      <c r="E171" s="74">
        <v>960</v>
      </c>
      <c r="F171" s="65">
        <f t="shared" si="4"/>
        <v>0.940254652301665</v>
      </c>
      <c r="G171" s="65">
        <f t="shared" si="5"/>
        <v>1</v>
      </c>
    </row>
    <row r="172" ht="18.75" customHeight="1" spans="1:7">
      <c r="A172" s="102">
        <v>2013102</v>
      </c>
      <c r="B172" s="265" t="s">
        <v>162</v>
      </c>
      <c r="C172" s="74">
        <v>20</v>
      </c>
      <c r="D172" s="74"/>
      <c r="E172" s="74"/>
      <c r="F172" s="65">
        <f t="shared" si="4"/>
        <v>0</v>
      </c>
      <c r="G172" s="65" t="str">
        <f t="shared" si="5"/>
        <v/>
      </c>
    </row>
    <row r="173" ht="18.75" customHeight="1" spans="1:7">
      <c r="A173" s="102">
        <v>2013103</v>
      </c>
      <c r="B173" s="265" t="s">
        <v>163</v>
      </c>
      <c r="C173" s="74"/>
      <c r="D173" s="74"/>
      <c r="E173" s="74"/>
      <c r="F173" s="65" t="str">
        <f t="shared" si="4"/>
        <v/>
      </c>
      <c r="G173" s="65" t="str">
        <f t="shared" si="5"/>
        <v/>
      </c>
    </row>
    <row r="174" ht="18.75" customHeight="1" spans="1:7">
      <c r="A174" s="102">
        <v>2013105</v>
      </c>
      <c r="B174" s="265" t="s">
        <v>256</v>
      </c>
      <c r="C174" s="74"/>
      <c r="D174" s="74"/>
      <c r="E174" s="74"/>
      <c r="F174" s="65" t="str">
        <f t="shared" si="4"/>
        <v/>
      </c>
      <c r="G174" s="65" t="str">
        <f t="shared" si="5"/>
        <v/>
      </c>
    </row>
    <row r="175" ht="18.75" customHeight="1" spans="1:7">
      <c r="A175" s="102">
        <v>2013150</v>
      </c>
      <c r="B175" s="266" t="s">
        <v>170</v>
      </c>
      <c r="C175" s="74"/>
      <c r="D175" s="74"/>
      <c r="E175" s="74"/>
      <c r="F175" s="65" t="str">
        <f t="shared" si="4"/>
        <v/>
      </c>
      <c r="G175" s="65" t="str">
        <f t="shared" si="5"/>
        <v/>
      </c>
    </row>
    <row r="176" ht="18.75" customHeight="1" spans="1:7">
      <c r="A176" s="102">
        <v>2013199</v>
      </c>
      <c r="B176" s="266" t="s">
        <v>257</v>
      </c>
      <c r="C176" s="74">
        <v>344</v>
      </c>
      <c r="D176" s="74">
        <v>789</v>
      </c>
      <c r="E176" s="74">
        <v>789</v>
      </c>
      <c r="F176" s="65">
        <f t="shared" si="4"/>
        <v>2.29360465116279</v>
      </c>
      <c r="G176" s="65">
        <f t="shared" si="5"/>
        <v>1</v>
      </c>
    </row>
    <row r="177" s="260" customFormat="1" ht="18.75" customHeight="1" spans="1:7">
      <c r="A177" s="102">
        <v>20132</v>
      </c>
      <c r="B177" s="266" t="s">
        <v>258</v>
      </c>
      <c r="C177" s="60">
        <f>SUM(C178:C183)</f>
        <v>788</v>
      </c>
      <c r="D177" s="60">
        <f>SUM(D178:D183)</f>
        <v>1566</v>
      </c>
      <c r="E177" s="60">
        <f>ROUND(SUM(E178:E183),2)</f>
        <v>1810</v>
      </c>
      <c r="F177" s="65">
        <f t="shared" si="4"/>
        <v>2.29695431472081</v>
      </c>
      <c r="G177" s="65">
        <f t="shared" si="5"/>
        <v>1.15581098339719</v>
      </c>
    </row>
    <row r="178" ht="18.75" customHeight="1" spans="1:7">
      <c r="A178" s="102">
        <v>2013201</v>
      </c>
      <c r="B178" s="265" t="s">
        <v>161</v>
      </c>
      <c r="C178" s="74">
        <v>366</v>
      </c>
      <c r="D178" s="74">
        <v>405</v>
      </c>
      <c r="E178" s="74">
        <v>1580</v>
      </c>
      <c r="F178" s="65">
        <f t="shared" si="4"/>
        <v>4.31693989071038</v>
      </c>
      <c r="G178" s="65">
        <f t="shared" si="5"/>
        <v>3.90123456790123</v>
      </c>
    </row>
    <row r="179" ht="18.75" customHeight="1" spans="1:7">
      <c r="A179" s="102">
        <v>2013202</v>
      </c>
      <c r="B179" s="265" t="s">
        <v>162</v>
      </c>
      <c r="C179" s="74">
        <v>81</v>
      </c>
      <c r="D179" s="74">
        <v>925</v>
      </c>
      <c r="E179" s="74">
        <v>100</v>
      </c>
      <c r="F179" s="65">
        <f t="shared" si="4"/>
        <v>1.23456790123457</v>
      </c>
      <c r="G179" s="65">
        <f t="shared" si="5"/>
        <v>0.108108108108108</v>
      </c>
    </row>
    <row r="180" ht="18.75" customHeight="1" spans="1:7">
      <c r="A180" s="102">
        <v>2013203</v>
      </c>
      <c r="B180" s="265" t="s">
        <v>163</v>
      </c>
      <c r="C180" s="74"/>
      <c r="D180" s="74"/>
      <c r="E180" s="74"/>
      <c r="F180" s="65" t="str">
        <f t="shared" si="4"/>
        <v/>
      </c>
      <c r="G180" s="65" t="str">
        <f t="shared" si="5"/>
        <v/>
      </c>
    </row>
    <row r="181" ht="18.75" customHeight="1" spans="1:7">
      <c r="A181" s="102">
        <v>2013204</v>
      </c>
      <c r="B181" s="265" t="s">
        <v>259</v>
      </c>
      <c r="C181" s="74"/>
      <c r="D181" s="74">
        <v>58</v>
      </c>
      <c r="E181" s="74">
        <v>30</v>
      </c>
      <c r="F181" s="65" t="str">
        <f t="shared" si="4"/>
        <v/>
      </c>
      <c r="G181" s="65">
        <f t="shared" si="5"/>
        <v>0.517241379310345</v>
      </c>
    </row>
    <row r="182" ht="18.75" customHeight="1" spans="1:7">
      <c r="A182" s="102">
        <v>2013250</v>
      </c>
      <c r="B182" s="265" t="s">
        <v>170</v>
      </c>
      <c r="C182" s="74"/>
      <c r="D182" s="74"/>
      <c r="E182" s="74"/>
      <c r="F182" s="65" t="str">
        <f t="shared" si="4"/>
        <v/>
      </c>
      <c r="G182" s="65" t="str">
        <f t="shared" si="5"/>
        <v/>
      </c>
    </row>
    <row r="183" ht="18.75" customHeight="1" spans="1:7">
      <c r="A183" s="102">
        <v>2013299</v>
      </c>
      <c r="B183" s="266" t="s">
        <v>260</v>
      </c>
      <c r="C183" s="74">
        <v>341</v>
      </c>
      <c r="D183" s="74">
        <v>178</v>
      </c>
      <c r="E183" s="74">
        <v>100</v>
      </c>
      <c r="F183" s="65">
        <f t="shared" si="4"/>
        <v>0.293255131964809</v>
      </c>
      <c r="G183" s="65">
        <f t="shared" si="5"/>
        <v>0.561797752808989</v>
      </c>
    </row>
    <row r="184" s="260" customFormat="1" ht="18.75" customHeight="1" spans="1:7">
      <c r="A184" s="102">
        <v>20133</v>
      </c>
      <c r="B184" s="266" t="s">
        <v>261</v>
      </c>
      <c r="C184" s="60">
        <f>SUM(C185:C190)</f>
        <v>723</v>
      </c>
      <c r="D184" s="60">
        <f>SUM(D185:D190)</f>
        <v>910</v>
      </c>
      <c r="E184" s="60">
        <f>ROUND(SUM(E185:E190),2)</f>
        <v>910</v>
      </c>
      <c r="F184" s="65">
        <f t="shared" si="4"/>
        <v>1.25864453665284</v>
      </c>
      <c r="G184" s="65">
        <f t="shared" si="5"/>
        <v>1</v>
      </c>
    </row>
    <row r="185" ht="18.75" customHeight="1" spans="1:7">
      <c r="A185" s="102">
        <v>2013301</v>
      </c>
      <c r="B185" s="264" t="s">
        <v>161</v>
      </c>
      <c r="C185" s="74">
        <v>207</v>
      </c>
      <c r="D185" s="74">
        <v>339</v>
      </c>
      <c r="E185" s="74">
        <v>339</v>
      </c>
      <c r="F185" s="65">
        <f t="shared" si="4"/>
        <v>1.63768115942029</v>
      </c>
      <c r="G185" s="65">
        <f t="shared" si="5"/>
        <v>1</v>
      </c>
    </row>
    <row r="186" ht="18.75" customHeight="1" spans="1:7">
      <c r="A186" s="102">
        <v>2013302</v>
      </c>
      <c r="B186" s="265" t="s">
        <v>162</v>
      </c>
      <c r="C186" s="74"/>
      <c r="D186" s="74">
        <v>12</v>
      </c>
      <c r="E186" s="74">
        <v>12</v>
      </c>
      <c r="F186" s="65" t="str">
        <f t="shared" si="4"/>
        <v/>
      </c>
      <c r="G186" s="65">
        <f t="shared" si="5"/>
        <v>1</v>
      </c>
    </row>
    <row r="187" ht="18.75" customHeight="1" spans="1:7">
      <c r="A187" s="102">
        <v>2013303</v>
      </c>
      <c r="B187" s="265" t="s">
        <v>163</v>
      </c>
      <c r="C187" s="74"/>
      <c r="D187" s="74"/>
      <c r="E187" s="74"/>
      <c r="F187" s="65" t="str">
        <f t="shared" si="4"/>
        <v/>
      </c>
      <c r="G187" s="65" t="str">
        <f t="shared" si="5"/>
        <v/>
      </c>
    </row>
    <row r="188" ht="18.75" customHeight="1" spans="1:7">
      <c r="A188" s="102">
        <v>2013304</v>
      </c>
      <c r="B188" s="265" t="s">
        <v>262</v>
      </c>
      <c r="C188" s="74"/>
      <c r="D188" s="74"/>
      <c r="E188" s="74"/>
      <c r="F188" s="65" t="str">
        <f t="shared" si="4"/>
        <v/>
      </c>
      <c r="G188" s="65" t="str">
        <f t="shared" si="5"/>
        <v/>
      </c>
    </row>
    <row r="189" ht="18.75" customHeight="1" spans="1:7">
      <c r="A189" s="102">
        <v>2013350</v>
      </c>
      <c r="B189" s="265" t="s">
        <v>170</v>
      </c>
      <c r="C189" s="74"/>
      <c r="D189" s="74"/>
      <c r="E189" s="74"/>
      <c r="F189" s="65" t="str">
        <f t="shared" si="4"/>
        <v/>
      </c>
      <c r="G189" s="65" t="str">
        <f t="shared" si="5"/>
        <v/>
      </c>
    </row>
    <row r="190" ht="18.75" customHeight="1" spans="1:7">
      <c r="A190" s="102">
        <v>2013399</v>
      </c>
      <c r="B190" s="266" t="s">
        <v>263</v>
      </c>
      <c r="C190" s="74">
        <v>516</v>
      </c>
      <c r="D190" s="74">
        <v>559</v>
      </c>
      <c r="E190" s="74">
        <v>559</v>
      </c>
      <c r="F190" s="65">
        <f t="shared" si="4"/>
        <v>1.08333333333333</v>
      </c>
      <c r="G190" s="65">
        <f t="shared" si="5"/>
        <v>1</v>
      </c>
    </row>
    <row r="191" s="260" customFormat="1" ht="18.75" customHeight="1" spans="1:7">
      <c r="A191" s="102">
        <v>20134</v>
      </c>
      <c r="B191" s="266" t="s">
        <v>264</v>
      </c>
      <c r="C191" s="60">
        <f>SUM(C192:C198)</f>
        <v>397</v>
      </c>
      <c r="D191" s="60">
        <f>SUM(D192:D198)</f>
        <v>487</v>
      </c>
      <c r="E191" s="60">
        <f>ROUND(SUM(E192:E198),2)</f>
        <v>600</v>
      </c>
      <c r="F191" s="65">
        <f t="shared" si="4"/>
        <v>1.51133501259446</v>
      </c>
      <c r="G191" s="65">
        <f t="shared" si="5"/>
        <v>1.23203285420945</v>
      </c>
    </row>
    <row r="192" ht="18.75" customHeight="1" spans="1:7">
      <c r="A192" s="102">
        <v>2013401</v>
      </c>
      <c r="B192" s="266" t="s">
        <v>161</v>
      </c>
      <c r="C192" s="74">
        <v>234</v>
      </c>
      <c r="D192" s="74">
        <v>335</v>
      </c>
      <c r="E192" s="74">
        <v>416</v>
      </c>
      <c r="F192" s="65">
        <f t="shared" si="4"/>
        <v>1.77777777777778</v>
      </c>
      <c r="G192" s="65">
        <f t="shared" si="5"/>
        <v>1.24179104477612</v>
      </c>
    </row>
    <row r="193" ht="18.75" customHeight="1" spans="1:7">
      <c r="A193" s="102">
        <v>2013402</v>
      </c>
      <c r="B193" s="265" t="s">
        <v>162</v>
      </c>
      <c r="C193" s="74">
        <v>36</v>
      </c>
      <c r="D193" s="74">
        <v>35</v>
      </c>
      <c r="E193" s="74">
        <v>5</v>
      </c>
      <c r="F193" s="65">
        <f t="shared" si="4"/>
        <v>0.138888888888889</v>
      </c>
      <c r="G193" s="65">
        <f t="shared" si="5"/>
        <v>0.142857142857143</v>
      </c>
    </row>
    <row r="194" ht="18.75" customHeight="1" spans="1:7">
      <c r="A194" s="102">
        <v>2013403</v>
      </c>
      <c r="B194" s="265" t="s">
        <v>163</v>
      </c>
      <c r="C194" s="74"/>
      <c r="D194" s="74"/>
      <c r="E194" s="74"/>
      <c r="F194" s="65" t="str">
        <f t="shared" si="4"/>
        <v/>
      </c>
      <c r="G194" s="65" t="str">
        <f t="shared" si="5"/>
        <v/>
      </c>
    </row>
    <row r="195" ht="18.75" customHeight="1" spans="1:7">
      <c r="A195" s="102">
        <v>2013404</v>
      </c>
      <c r="B195" s="265" t="s">
        <v>265</v>
      </c>
      <c r="C195" s="74">
        <v>30</v>
      </c>
      <c r="D195" s="74">
        <v>26</v>
      </c>
      <c r="E195" s="74">
        <v>26</v>
      </c>
      <c r="F195" s="65">
        <f t="shared" si="4"/>
        <v>0.866666666666667</v>
      </c>
      <c r="G195" s="65">
        <f t="shared" si="5"/>
        <v>1</v>
      </c>
    </row>
    <row r="196" ht="18.75" customHeight="1" spans="1:7">
      <c r="A196" s="102">
        <v>2013405</v>
      </c>
      <c r="B196" s="265" t="s">
        <v>266</v>
      </c>
      <c r="C196" s="74"/>
      <c r="D196" s="74"/>
      <c r="E196" s="74"/>
      <c r="F196" s="65" t="str">
        <f t="shared" si="4"/>
        <v/>
      </c>
      <c r="G196" s="65" t="str">
        <f t="shared" si="5"/>
        <v/>
      </c>
    </row>
    <row r="197" ht="18.75" customHeight="1" spans="1:7">
      <c r="A197" s="102">
        <v>2013450</v>
      </c>
      <c r="B197" s="265" t="s">
        <v>170</v>
      </c>
      <c r="C197" s="270"/>
      <c r="D197" s="270"/>
      <c r="E197" s="270"/>
      <c r="F197" s="65" t="str">
        <f t="shared" si="4"/>
        <v/>
      </c>
      <c r="G197" s="65" t="str">
        <f t="shared" si="5"/>
        <v/>
      </c>
    </row>
    <row r="198" ht="18.75" customHeight="1" spans="1:7">
      <c r="A198" s="102">
        <v>2013499</v>
      </c>
      <c r="B198" s="266" t="s">
        <v>267</v>
      </c>
      <c r="C198" s="270">
        <v>97</v>
      </c>
      <c r="D198" s="270">
        <v>91</v>
      </c>
      <c r="E198" s="270">
        <v>153</v>
      </c>
      <c r="F198" s="65">
        <f t="shared" si="4"/>
        <v>1.57731958762887</v>
      </c>
      <c r="G198" s="65">
        <f t="shared" si="5"/>
        <v>1.68131868131868</v>
      </c>
    </row>
    <row r="199" s="260" customFormat="1" ht="18.75" customHeight="1" spans="1:7">
      <c r="A199" s="102">
        <v>20135</v>
      </c>
      <c r="B199" s="266" t="s">
        <v>268</v>
      </c>
      <c r="C199" s="60">
        <f>SUM(C200:C204)</f>
        <v>0</v>
      </c>
      <c r="D199" s="60">
        <f>SUM(D200:D204)</f>
        <v>0</v>
      </c>
      <c r="E199" s="60">
        <f>ROUND(SUM(E200:E204),2)</f>
        <v>0</v>
      </c>
      <c r="F199" s="65" t="str">
        <f t="shared" ref="F199:F262" si="6">IFERROR(E199/C199,"")</f>
        <v/>
      </c>
      <c r="G199" s="65" t="str">
        <f t="shared" ref="G199:G262" si="7">IFERROR(E199/D199,"")</f>
        <v/>
      </c>
    </row>
    <row r="200" ht="18.75" customHeight="1" spans="1:7">
      <c r="A200" s="102">
        <v>2013501</v>
      </c>
      <c r="B200" s="266" t="s">
        <v>161</v>
      </c>
      <c r="C200" s="74"/>
      <c r="D200" s="74"/>
      <c r="E200" s="74"/>
      <c r="F200" s="65" t="str">
        <f t="shared" si="6"/>
        <v/>
      </c>
      <c r="G200" s="65" t="str">
        <f t="shared" si="7"/>
        <v/>
      </c>
    </row>
    <row r="201" ht="18.75" customHeight="1" spans="1:7">
      <c r="A201" s="102">
        <v>2013502</v>
      </c>
      <c r="B201" s="264" t="s">
        <v>162</v>
      </c>
      <c r="C201" s="74"/>
      <c r="D201" s="74"/>
      <c r="E201" s="74"/>
      <c r="F201" s="65" t="str">
        <f t="shared" si="6"/>
        <v/>
      </c>
      <c r="G201" s="65" t="str">
        <f t="shared" si="7"/>
        <v/>
      </c>
    </row>
    <row r="202" ht="18.75" customHeight="1" spans="1:7">
      <c r="A202" s="102">
        <v>2013503</v>
      </c>
      <c r="B202" s="265" t="s">
        <v>163</v>
      </c>
      <c r="C202" s="74"/>
      <c r="D202" s="74"/>
      <c r="E202" s="74"/>
      <c r="F202" s="65" t="str">
        <f t="shared" si="6"/>
        <v/>
      </c>
      <c r="G202" s="65" t="str">
        <f t="shared" si="7"/>
        <v/>
      </c>
    </row>
    <row r="203" ht="18.75" customHeight="1" spans="1:7">
      <c r="A203" s="102">
        <v>2013550</v>
      </c>
      <c r="B203" s="265" t="s">
        <v>170</v>
      </c>
      <c r="C203" s="74"/>
      <c r="D203" s="74"/>
      <c r="E203" s="74"/>
      <c r="F203" s="65" t="str">
        <f t="shared" si="6"/>
        <v/>
      </c>
      <c r="G203" s="65" t="str">
        <f t="shared" si="7"/>
        <v/>
      </c>
    </row>
    <row r="204" ht="18.75" customHeight="1" spans="1:7">
      <c r="A204" s="102">
        <v>2013599</v>
      </c>
      <c r="B204" s="265" t="s">
        <v>269</v>
      </c>
      <c r="C204" s="74"/>
      <c r="D204" s="74"/>
      <c r="E204" s="74"/>
      <c r="F204" s="65" t="str">
        <f t="shared" si="6"/>
        <v/>
      </c>
      <c r="G204" s="65" t="str">
        <f t="shared" si="7"/>
        <v/>
      </c>
    </row>
    <row r="205" s="260" customFormat="1" ht="18.75" customHeight="1" spans="1:7">
      <c r="A205" s="102">
        <v>20136</v>
      </c>
      <c r="B205" s="266" t="s">
        <v>270</v>
      </c>
      <c r="C205" s="60">
        <f>SUM(C206:C210)</f>
        <v>686</v>
      </c>
      <c r="D205" s="60">
        <f>SUM(D206:D210)</f>
        <v>837</v>
      </c>
      <c r="E205" s="60">
        <f>ROUND(SUM(E206:E210),2)</f>
        <v>2440</v>
      </c>
      <c r="F205" s="65">
        <f t="shared" si="6"/>
        <v>3.55685131195335</v>
      </c>
      <c r="G205" s="65">
        <f t="shared" si="7"/>
        <v>2.91517323775388</v>
      </c>
    </row>
    <row r="206" ht="18.75" customHeight="1" spans="1:7">
      <c r="A206" s="102">
        <v>2013601</v>
      </c>
      <c r="B206" s="266" t="s">
        <v>161</v>
      </c>
      <c r="C206" s="74"/>
      <c r="D206" s="74">
        <v>343</v>
      </c>
      <c r="E206" s="74">
        <v>1280</v>
      </c>
      <c r="F206" s="65" t="str">
        <f t="shared" si="6"/>
        <v/>
      </c>
      <c r="G206" s="65">
        <f t="shared" si="7"/>
        <v>3.73177842565598</v>
      </c>
    </row>
    <row r="207" ht="18.75" customHeight="1" spans="1:7">
      <c r="A207" s="102">
        <v>2013602</v>
      </c>
      <c r="B207" s="266" t="s">
        <v>162</v>
      </c>
      <c r="C207" s="74"/>
      <c r="D207" s="74">
        <v>235</v>
      </c>
      <c r="E207" s="74">
        <v>10</v>
      </c>
      <c r="F207" s="65" t="str">
        <f t="shared" si="6"/>
        <v/>
      </c>
      <c r="G207" s="65">
        <f t="shared" si="7"/>
        <v>0.0425531914893617</v>
      </c>
    </row>
    <row r="208" ht="18.75" customHeight="1" spans="1:7">
      <c r="A208" s="102">
        <v>2013603</v>
      </c>
      <c r="B208" s="265" t="s">
        <v>163</v>
      </c>
      <c r="C208" s="74"/>
      <c r="D208" s="74"/>
      <c r="E208" s="74"/>
      <c r="F208" s="65" t="str">
        <f t="shared" si="6"/>
        <v/>
      </c>
      <c r="G208" s="65" t="str">
        <f t="shared" si="7"/>
        <v/>
      </c>
    </row>
    <row r="209" ht="18.75" customHeight="1" spans="1:7">
      <c r="A209" s="102">
        <v>2013650</v>
      </c>
      <c r="B209" s="265" t="s">
        <v>170</v>
      </c>
      <c r="C209" s="74"/>
      <c r="D209" s="74"/>
      <c r="E209" s="74"/>
      <c r="F209" s="65" t="str">
        <f t="shared" si="6"/>
        <v/>
      </c>
      <c r="G209" s="65" t="str">
        <f t="shared" si="7"/>
        <v/>
      </c>
    </row>
    <row r="210" ht="18.75" customHeight="1" spans="1:7">
      <c r="A210" s="102">
        <v>2013699</v>
      </c>
      <c r="B210" s="265" t="s">
        <v>271</v>
      </c>
      <c r="C210" s="74">
        <v>686</v>
      </c>
      <c r="D210" s="74">
        <v>259</v>
      </c>
      <c r="E210" s="74">
        <v>1150</v>
      </c>
      <c r="F210" s="65">
        <f t="shared" si="6"/>
        <v>1.67638483965015</v>
      </c>
      <c r="G210" s="65">
        <f t="shared" si="7"/>
        <v>4.44015444015444</v>
      </c>
    </row>
    <row r="211" s="260" customFormat="1" ht="18.75" customHeight="1" spans="1:7">
      <c r="A211" s="102">
        <v>20137</v>
      </c>
      <c r="B211" s="265" t="s">
        <v>272</v>
      </c>
      <c r="C211" s="60">
        <f>SUM(C212:C217)</f>
        <v>0</v>
      </c>
      <c r="D211" s="60">
        <f>SUM(D212:D217)</f>
        <v>0</v>
      </c>
      <c r="E211" s="60">
        <f>ROUND(SUM(E212:E217),2)</f>
        <v>0</v>
      </c>
      <c r="F211" s="65" t="str">
        <f t="shared" si="6"/>
        <v/>
      </c>
      <c r="G211" s="65" t="str">
        <f t="shared" si="7"/>
        <v/>
      </c>
    </row>
    <row r="212" ht="18.75" customHeight="1" spans="1:7">
      <c r="A212" s="102">
        <v>2013701</v>
      </c>
      <c r="B212" s="265" t="s">
        <v>161</v>
      </c>
      <c r="C212" s="74"/>
      <c r="D212" s="74"/>
      <c r="E212" s="74"/>
      <c r="F212" s="65" t="str">
        <f t="shared" si="6"/>
        <v/>
      </c>
      <c r="G212" s="65" t="str">
        <f t="shared" si="7"/>
        <v/>
      </c>
    </row>
    <row r="213" ht="18.75" customHeight="1" spans="1:7">
      <c r="A213" s="102">
        <v>2013702</v>
      </c>
      <c r="B213" s="265" t="s">
        <v>162</v>
      </c>
      <c r="C213" s="74"/>
      <c r="D213" s="74"/>
      <c r="E213" s="74"/>
      <c r="F213" s="65" t="str">
        <f t="shared" si="6"/>
        <v/>
      </c>
      <c r="G213" s="65" t="str">
        <f t="shared" si="7"/>
        <v/>
      </c>
    </row>
    <row r="214" ht="18.75" customHeight="1" spans="1:7">
      <c r="A214" s="102">
        <v>2013703</v>
      </c>
      <c r="B214" s="265" t="s">
        <v>163</v>
      </c>
      <c r="C214" s="74"/>
      <c r="D214" s="74"/>
      <c r="E214" s="74"/>
      <c r="F214" s="65" t="str">
        <f t="shared" si="6"/>
        <v/>
      </c>
      <c r="G214" s="65" t="str">
        <f t="shared" si="7"/>
        <v/>
      </c>
    </row>
    <row r="215" ht="18.75" customHeight="1" spans="1:7">
      <c r="A215" s="102">
        <v>2013704</v>
      </c>
      <c r="B215" s="265" t="s">
        <v>273</v>
      </c>
      <c r="C215" s="74"/>
      <c r="D215" s="74"/>
      <c r="E215" s="74"/>
      <c r="F215" s="65" t="str">
        <f t="shared" si="6"/>
        <v/>
      </c>
      <c r="G215" s="65" t="str">
        <f t="shared" si="7"/>
        <v/>
      </c>
    </row>
    <row r="216" ht="18.75" customHeight="1" spans="1:7">
      <c r="A216" s="102">
        <v>2013750</v>
      </c>
      <c r="B216" s="265" t="s">
        <v>170</v>
      </c>
      <c r="C216" s="74"/>
      <c r="D216" s="74"/>
      <c r="E216" s="74"/>
      <c r="F216" s="65" t="str">
        <f t="shared" si="6"/>
        <v/>
      </c>
      <c r="G216" s="65" t="str">
        <f t="shared" si="7"/>
        <v/>
      </c>
    </row>
    <row r="217" ht="18.75" customHeight="1" spans="1:7">
      <c r="A217" s="102">
        <v>2013799</v>
      </c>
      <c r="B217" s="265" t="s">
        <v>274</v>
      </c>
      <c r="C217" s="74"/>
      <c r="D217" s="74"/>
      <c r="E217" s="74"/>
      <c r="F217" s="65" t="str">
        <f t="shared" si="6"/>
        <v/>
      </c>
      <c r="G217" s="65" t="str">
        <f t="shared" si="7"/>
        <v/>
      </c>
    </row>
    <row r="218" s="260" customFormat="1" ht="18.75" customHeight="1" spans="1:7">
      <c r="A218" s="102">
        <v>20138</v>
      </c>
      <c r="B218" s="265" t="s">
        <v>275</v>
      </c>
      <c r="C218" s="60">
        <f>SUM(C219:C232)</f>
        <v>3327</v>
      </c>
      <c r="D218" s="60">
        <f>SUM(D219:D232)</f>
        <v>3586</v>
      </c>
      <c r="E218" s="60">
        <f>ROUND(SUM(E219:E232),2)</f>
        <v>4866</v>
      </c>
      <c r="F218" s="65">
        <f t="shared" si="6"/>
        <v>1.46257889990983</v>
      </c>
      <c r="G218" s="65">
        <f t="shared" si="7"/>
        <v>1.35694366982711</v>
      </c>
    </row>
    <row r="219" ht="18.75" customHeight="1" spans="1:7">
      <c r="A219" s="102">
        <v>2013801</v>
      </c>
      <c r="B219" s="265" t="s">
        <v>161</v>
      </c>
      <c r="C219" s="74">
        <v>1926</v>
      </c>
      <c r="D219" s="74">
        <v>2749</v>
      </c>
      <c r="E219" s="74">
        <v>3600</v>
      </c>
      <c r="F219" s="65">
        <f t="shared" si="6"/>
        <v>1.86915887850467</v>
      </c>
      <c r="G219" s="65">
        <f t="shared" si="7"/>
        <v>1.30956711531466</v>
      </c>
    </row>
    <row r="220" ht="18.75" customHeight="1" spans="1:7">
      <c r="A220" s="102">
        <v>2013802</v>
      </c>
      <c r="B220" s="265" t="s">
        <v>162</v>
      </c>
      <c r="C220" s="74">
        <v>450</v>
      </c>
      <c r="D220" s="74"/>
      <c r="E220" s="74"/>
      <c r="F220" s="65">
        <f t="shared" si="6"/>
        <v>0</v>
      </c>
      <c r="G220" s="65" t="str">
        <f t="shared" si="7"/>
        <v/>
      </c>
    </row>
    <row r="221" ht="18.75" customHeight="1" spans="1:7">
      <c r="A221" s="102">
        <v>2013803</v>
      </c>
      <c r="B221" s="265" t="s">
        <v>163</v>
      </c>
      <c r="C221" s="74"/>
      <c r="D221" s="74"/>
      <c r="E221" s="74"/>
      <c r="F221" s="65" t="str">
        <f t="shared" si="6"/>
        <v/>
      </c>
      <c r="G221" s="65" t="str">
        <f t="shared" si="7"/>
        <v/>
      </c>
    </row>
    <row r="222" ht="18.75" customHeight="1" spans="1:7">
      <c r="A222" s="102">
        <v>2013804</v>
      </c>
      <c r="B222" s="265" t="s">
        <v>276</v>
      </c>
      <c r="C222" s="74"/>
      <c r="D222" s="74"/>
      <c r="E222" s="74">
        <v>60</v>
      </c>
      <c r="F222" s="65" t="str">
        <f t="shared" si="6"/>
        <v/>
      </c>
      <c r="G222" s="65" t="str">
        <f t="shared" si="7"/>
        <v/>
      </c>
    </row>
    <row r="223" ht="18.75" customHeight="1" spans="1:7">
      <c r="A223" s="102">
        <v>2013805</v>
      </c>
      <c r="B223" s="265" t="s">
        <v>277</v>
      </c>
      <c r="C223" s="74"/>
      <c r="D223" s="74"/>
      <c r="E223" s="74">
        <v>400</v>
      </c>
      <c r="F223" s="65" t="str">
        <f t="shared" si="6"/>
        <v/>
      </c>
      <c r="G223" s="65" t="str">
        <f t="shared" si="7"/>
        <v/>
      </c>
    </row>
    <row r="224" ht="18.75" customHeight="1" spans="1:7">
      <c r="A224" s="102">
        <v>2013808</v>
      </c>
      <c r="B224" s="265" t="s">
        <v>202</v>
      </c>
      <c r="C224" s="74"/>
      <c r="D224" s="74"/>
      <c r="E224" s="74">
        <v>10</v>
      </c>
      <c r="F224" s="65" t="str">
        <f t="shared" si="6"/>
        <v/>
      </c>
      <c r="G224" s="65" t="str">
        <f t="shared" si="7"/>
        <v/>
      </c>
    </row>
    <row r="225" ht="18.75" customHeight="1" spans="1:7">
      <c r="A225" s="102">
        <v>2013810</v>
      </c>
      <c r="B225" s="265" t="s">
        <v>278</v>
      </c>
      <c r="C225" s="74">
        <v>50</v>
      </c>
      <c r="D225" s="74"/>
      <c r="E225" s="74"/>
      <c r="F225" s="65">
        <f t="shared" si="6"/>
        <v>0</v>
      </c>
      <c r="G225" s="65" t="str">
        <f t="shared" si="7"/>
        <v/>
      </c>
    </row>
    <row r="226" ht="18.75" customHeight="1" spans="1:7">
      <c r="A226" s="102">
        <v>2013812</v>
      </c>
      <c r="B226" s="265" t="s">
        <v>279</v>
      </c>
      <c r="C226" s="74"/>
      <c r="D226" s="74">
        <v>6</v>
      </c>
      <c r="E226" s="74">
        <v>6</v>
      </c>
      <c r="F226" s="65" t="str">
        <f t="shared" si="6"/>
        <v/>
      </c>
      <c r="G226" s="65">
        <f t="shared" si="7"/>
        <v>1</v>
      </c>
    </row>
    <row r="227" ht="18.75" customHeight="1" spans="1:7">
      <c r="A227" s="102">
        <v>2013813</v>
      </c>
      <c r="B227" s="265" t="s">
        <v>280</v>
      </c>
      <c r="C227" s="74"/>
      <c r="D227" s="74"/>
      <c r="E227" s="74"/>
      <c r="F227" s="65" t="str">
        <f t="shared" si="6"/>
        <v/>
      </c>
      <c r="G227" s="65" t="str">
        <f t="shared" si="7"/>
        <v/>
      </c>
    </row>
    <row r="228" ht="18.75" customHeight="1" spans="1:7">
      <c r="A228" s="102">
        <v>2013814</v>
      </c>
      <c r="B228" s="265" t="s">
        <v>281</v>
      </c>
      <c r="C228" s="74"/>
      <c r="D228" s="74"/>
      <c r="E228" s="74"/>
      <c r="F228" s="65" t="str">
        <f t="shared" si="6"/>
        <v/>
      </c>
      <c r="G228" s="65" t="str">
        <f t="shared" si="7"/>
        <v/>
      </c>
    </row>
    <row r="229" ht="18.75" customHeight="1" spans="1:7">
      <c r="A229" s="102">
        <v>2013815</v>
      </c>
      <c r="B229" s="265" t="s">
        <v>282</v>
      </c>
      <c r="C229" s="74">
        <v>27</v>
      </c>
      <c r="D229" s="74">
        <v>199</v>
      </c>
      <c r="E229" s="74">
        <v>10</v>
      </c>
      <c r="F229" s="65">
        <f t="shared" si="6"/>
        <v>0.37037037037037</v>
      </c>
      <c r="G229" s="65">
        <f t="shared" si="7"/>
        <v>0.050251256281407</v>
      </c>
    </row>
    <row r="230" ht="18.75" customHeight="1" spans="1:7">
      <c r="A230" s="102">
        <v>2013816</v>
      </c>
      <c r="B230" s="265" t="s">
        <v>283</v>
      </c>
      <c r="C230" s="74">
        <v>147</v>
      </c>
      <c r="D230" s="74">
        <v>215</v>
      </c>
      <c r="E230" s="74">
        <v>100</v>
      </c>
      <c r="F230" s="65">
        <f t="shared" si="6"/>
        <v>0.680272108843537</v>
      </c>
      <c r="G230" s="65">
        <f t="shared" si="7"/>
        <v>0.465116279069767</v>
      </c>
    </row>
    <row r="231" ht="18.75" customHeight="1" spans="1:7">
      <c r="A231" s="102">
        <v>2013850</v>
      </c>
      <c r="B231" s="265" t="s">
        <v>170</v>
      </c>
      <c r="C231" s="74"/>
      <c r="D231" s="74"/>
      <c r="E231" s="74"/>
      <c r="F231" s="65" t="str">
        <f t="shared" si="6"/>
        <v/>
      </c>
      <c r="G231" s="65" t="str">
        <f t="shared" si="7"/>
        <v/>
      </c>
    </row>
    <row r="232" ht="18.75" customHeight="1" spans="1:7">
      <c r="A232" s="102">
        <v>2013899</v>
      </c>
      <c r="B232" s="265" t="s">
        <v>284</v>
      </c>
      <c r="C232" s="74">
        <v>727</v>
      </c>
      <c r="D232" s="74">
        <v>417</v>
      </c>
      <c r="E232" s="74">
        <v>680</v>
      </c>
      <c r="F232" s="65">
        <f t="shared" si="6"/>
        <v>0.9353507565337</v>
      </c>
      <c r="G232" s="65">
        <f t="shared" si="7"/>
        <v>1.63069544364508</v>
      </c>
    </row>
    <row r="233" s="260" customFormat="1" ht="18.75" customHeight="1" spans="1:7">
      <c r="A233" s="102">
        <v>20199</v>
      </c>
      <c r="B233" s="265" t="s">
        <v>285</v>
      </c>
      <c r="C233" s="60">
        <f>C234+C235</f>
        <v>3902</v>
      </c>
      <c r="D233" s="60">
        <f>D234+D235</f>
        <v>3348</v>
      </c>
      <c r="E233" s="60">
        <f>ROUND(E234+E235,2)</f>
        <v>816</v>
      </c>
      <c r="F233" s="65">
        <f t="shared" si="6"/>
        <v>0.20912352639672</v>
      </c>
      <c r="G233" s="65">
        <f t="shared" si="7"/>
        <v>0.243727598566308</v>
      </c>
    </row>
    <row r="234" ht="18.75" customHeight="1" spans="1:7">
      <c r="A234" s="102">
        <v>2019901</v>
      </c>
      <c r="B234" s="266" t="s">
        <v>286</v>
      </c>
      <c r="C234" s="74"/>
      <c r="D234" s="74"/>
      <c r="E234" s="74"/>
      <c r="F234" s="65" t="str">
        <f t="shared" si="6"/>
        <v/>
      </c>
      <c r="G234" s="65" t="str">
        <f t="shared" si="7"/>
        <v/>
      </c>
    </row>
    <row r="235" ht="18.75" customHeight="1" spans="1:7">
      <c r="A235" s="102">
        <v>2019999</v>
      </c>
      <c r="B235" s="266" t="s">
        <v>287</v>
      </c>
      <c r="C235" s="74">
        <v>3902</v>
      </c>
      <c r="D235" s="74">
        <v>3348</v>
      </c>
      <c r="E235" s="74">
        <v>816</v>
      </c>
      <c r="F235" s="65">
        <f t="shared" si="6"/>
        <v>0.20912352639672</v>
      </c>
      <c r="G235" s="65">
        <f t="shared" si="7"/>
        <v>0.243727598566308</v>
      </c>
    </row>
    <row r="236" s="260" customFormat="1" ht="18.75" customHeight="1" spans="1:7">
      <c r="A236" s="102">
        <v>202</v>
      </c>
      <c r="B236" s="266" t="s">
        <v>288</v>
      </c>
      <c r="C236" s="63">
        <f>SUM(C237:C239)</f>
        <v>0</v>
      </c>
      <c r="D236" s="63">
        <f>SUM(D237:D239)</f>
        <v>0</v>
      </c>
      <c r="E236" s="63">
        <f>ROUND(SUM(E237:E239),2)</f>
        <v>0</v>
      </c>
      <c r="F236" s="65" t="str">
        <f t="shared" si="6"/>
        <v/>
      </c>
      <c r="G236" s="65" t="str">
        <f t="shared" si="7"/>
        <v/>
      </c>
    </row>
    <row r="237" s="260" customFormat="1" ht="18.75" customHeight="1" spans="1:7">
      <c r="A237" s="102">
        <v>20205</v>
      </c>
      <c r="B237" s="266" t="s">
        <v>289</v>
      </c>
      <c r="C237" s="74"/>
      <c r="D237" s="74"/>
      <c r="E237" s="74"/>
      <c r="F237" s="65" t="str">
        <f t="shared" si="6"/>
        <v/>
      </c>
      <c r="G237" s="65" t="str">
        <f t="shared" si="7"/>
        <v/>
      </c>
    </row>
    <row r="238" s="260" customFormat="1" ht="18.75" customHeight="1" spans="1:7">
      <c r="A238" s="102">
        <v>20206</v>
      </c>
      <c r="B238" s="266" t="s">
        <v>290</v>
      </c>
      <c r="C238" s="74"/>
      <c r="D238" s="74"/>
      <c r="E238" s="74"/>
      <c r="F238" s="65" t="str">
        <f t="shared" si="6"/>
        <v/>
      </c>
      <c r="G238" s="65" t="str">
        <f t="shared" si="7"/>
        <v/>
      </c>
    </row>
    <row r="239" s="260" customFormat="1" ht="18.75" customHeight="1" spans="1:7">
      <c r="A239" s="102">
        <v>20299</v>
      </c>
      <c r="B239" s="266" t="s">
        <v>291</v>
      </c>
      <c r="C239" s="74"/>
      <c r="D239" s="74"/>
      <c r="E239" s="74"/>
      <c r="F239" s="65" t="str">
        <f t="shared" si="6"/>
        <v/>
      </c>
      <c r="G239" s="65" t="str">
        <f t="shared" si="7"/>
        <v/>
      </c>
    </row>
    <row r="240" s="260" customFormat="1" ht="18.75" customHeight="1" spans="1:7">
      <c r="A240" s="102">
        <v>203</v>
      </c>
      <c r="B240" s="266" t="s">
        <v>292</v>
      </c>
      <c r="C240" s="63">
        <f>C241+C245+C247+C249+C257</f>
        <v>0</v>
      </c>
      <c r="D240" s="63">
        <f>D241+D245+D247+D249+D257</f>
        <v>4</v>
      </c>
      <c r="E240" s="63">
        <f>ROUND(E241+E245+E247+E249+E257,2)</f>
        <v>5</v>
      </c>
      <c r="F240" s="65" t="str">
        <f t="shared" si="6"/>
        <v/>
      </c>
      <c r="G240" s="65">
        <f t="shared" si="7"/>
        <v>1.25</v>
      </c>
    </row>
    <row r="241" s="260" customFormat="1" ht="18.75" customHeight="1" spans="1:7">
      <c r="A241" s="102">
        <v>20301</v>
      </c>
      <c r="B241" s="266" t="s">
        <v>293</v>
      </c>
      <c r="C241" s="60">
        <f>SUM(C242:C244)</f>
        <v>0</v>
      </c>
      <c r="D241" s="60">
        <f>SUM(D242:D244)</f>
        <v>0</v>
      </c>
      <c r="E241" s="60">
        <f>ROUND(SUM(E242:E244),2)</f>
        <v>0</v>
      </c>
      <c r="F241" s="65" t="str">
        <f t="shared" si="6"/>
        <v/>
      </c>
      <c r="G241" s="65" t="str">
        <f t="shared" si="7"/>
        <v/>
      </c>
    </row>
    <row r="242" ht="18.75" customHeight="1" spans="1:7">
      <c r="A242" s="102">
        <v>2030101</v>
      </c>
      <c r="B242" s="266" t="s">
        <v>294</v>
      </c>
      <c r="C242" s="74"/>
      <c r="D242" s="74"/>
      <c r="E242" s="74"/>
      <c r="F242" s="65" t="str">
        <f t="shared" si="6"/>
        <v/>
      </c>
      <c r="G242" s="65" t="str">
        <f t="shared" si="7"/>
        <v/>
      </c>
    </row>
    <row r="243" ht="18.75" customHeight="1" spans="1:7">
      <c r="A243" s="102">
        <v>2030102</v>
      </c>
      <c r="B243" s="266" t="s">
        <v>295</v>
      </c>
      <c r="C243" s="74"/>
      <c r="D243" s="74"/>
      <c r="E243" s="74"/>
      <c r="F243" s="65" t="str">
        <f t="shared" si="6"/>
        <v/>
      </c>
      <c r="G243" s="65" t="str">
        <f t="shared" si="7"/>
        <v/>
      </c>
    </row>
    <row r="244" ht="18.75" customHeight="1" spans="1:7">
      <c r="A244" s="102">
        <v>2030199</v>
      </c>
      <c r="B244" s="266" t="s">
        <v>296</v>
      </c>
      <c r="C244" s="74"/>
      <c r="D244" s="74"/>
      <c r="E244" s="74"/>
      <c r="F244" s="65" t="str">
        <f t="shared" si="6"/>
        <v/>
      </c>
      <c r="G244" s="65" t="str">
        <f t="shared" si="7"/>
        <v/>
      </c>
    </row>
    <row r="245" s="260" customFormat="1" ht="18.75" customHeight="1" spans="1:7">
      <c r="A245" s="102">
        <v>20304</v>
      </c>
      <c r="B245" s="266" t="s">
        <v>297</v>
      </c>
      <c r="C245" s="60">
        <f>C246</f>
        <v>0</v>
      </c>
      <c r="D245" s="60">
        <f>D246</f>
        <v>0</v>
      </c>
      <c r="E245" s="60">
        <f>ROUND(E246,2)</f>
        <v>0</v>
      </c>
      <c r="F245" s="65" t="str">
        <f t="shared" si="6"/>
        <v/>
      </c>
      <c r="G245" s="65" t="str">
        <f t="shared" si="7"/>
        <v/>
      </c>
    </row>
    <row r="246" ht="18.75" customHeight="1" spans="1:7">
      <c r="A246" s="102">
        <v>2030401</v>
      </c>
      <c r="B246" s="266" t="s">
        <v>298</v>
      </c>
      <c r="C246" s="74"/>
      <c r="D246" s="74"/>
      <c r="E246" s="74"/>
      <c r="F246" s="65" t="str">
        <f t="shared" si="6"/>
        <v/>
      </c>
      <c r="G246" s="65" t="str">
        <f t="shared" si="7"/>
        <v/>
      </c>
    </row>
    <row r="247" s="260" customFormat="1" ht="18.75" customHeight="1" spans="1:7">
      <c r="A247" s="102">
        <v>20305</v>
      </c>
      <c r="B247" s="266" t="s">
        <v>299</v>
      </c>
      <c r="C247" s="60">
        <f>C248</f>
        <v>0</v>
      </c>
      <c r="D247" s="60">
        <f>D248</f>
        <v>0</v>
      </c>
      <c r="E247" s="60">
        <f>ROUND(E248,2)</f>
        <v>0</v>
      </c>
      <c r="F247" s="65" t="str">
        <f t="shared" si="6"/>
        <v/>
      </c>
      <c r="G247" s="65" t="str">
        <f t="shared" si="7"/>
        <v/>
      </c>
    </row>
    <row r="248" ht="18.75" customHeight="1" spans="1:7">
      <c r="A248" s="102">
        <v>2030501</v>
      </c>
      <c r="B248" s="266" t="s">
        <v>300</v>
      </c>
      <c r="C248" s="74"/>
      <c r="D248" s="74"/>
      <c r="E248" s="74"/>
      <c r="F248" s="65" t="str">
        <f t="shared" si="6"/>
        <v/>
      </c>
      <c r="G248" s="65" t="str">
        <f t="shared" si="7"/>
        <v/>
      </c>
    </row>
    <row r="249" s="260" customFormat="1" ht="18.75" customHeight="1" spans="1:7">
      <c r="A249" s="102">
        <v>20306</v>
      </c>
      <c r="B249" s="266" t="s">
        <v>301</v>
      </c>
      <c r="C249" s="60">
        <f>SUM(C250:C256)</f>
        <v>0</v>
      </c>
      <c r="D249" s="60">
        <f>SUM(D250:D256)</f>
        <v>4</v>
      </c>
      <c r="E249" s="60">
        <f>ROUND(SUM(E250:E256),2)</f>
        <v>5</v>
      </c>
      <c r="F249" s="65" t="str">
        <f t="shared" si="6"/>
        <v/>
      </c>
      <c r="G249" s="65">
        <f t="shared" si="7"/>
        <v>1.25</v>
      </c>
    </row>
    <row r="250" ht="18.75" customHeight="1" spans="1:7">
      <c r="A250" s="102">
        <v>2030601</v>
      </c>
      <c r="B250" s="266" t="s">
        <v>302</v>
      </c>
      <c r="C250" s="74"/>
      <c r="D250" s="74">
        <v>4</v>
      </c>
      <c r="E250" s="74">
        <v>5</v>
      </c>
      <c r="F250" s="65" t="str">
        <f t="shared" si="6"/>
        <v/>
      </c>
      <c r="G250" s="65">
        <f t="shared" si="7"/>
        <v>1.25</v>
      </c>
    </row>
    <row r="251" ht="18.75" customHeight="1" spans="1:7">
      <c r="A251" s="102">
        <v>2030602</v>
      </c>
      <c r="B251" s="266" t="s">
        <v>303</v>
      </c>
      <c r="C251" s="74"/>
      <c r="D251" s="74"/>
      <c r="E251" s="74"/>
      <c r="F251" s="65" t="str">
        <f t="shared" si="6"/>
        <v/>
      </c>
      <c r="G251" s="65" t="str">
        <f t="shared" si="7"/>
        <v/>
      </c>
    </row>
    <row r="252" ht="18.75" customHeight="1" spans="1:7">
      <c r="A252" s="102">
        <v>2030603</v>
      </c>
      <c r="B252" s="266" t="s">
        <v>304</v>
      </c>
      <c r="C252" s="74"/>
      <c r="D252" s="74"/>
      <c r="E252" s="74"/>
      <c r="F252" s="65" t="str">
        <f t="shared" si="6"/>
        <v/>
      </c>
      <c r="G252" s="65" t="str">
        <f t="shared" si="7"/>
        <v/>
      </c>
    </row>
    <row r="253" ht="18.75" customHeight="1" spans="1:7">
      <c r="A253" s="102">
        <v>2030604</v>
      </c>
      <c r="B253" s="266" t="s">
        <v>305</v>
      </c>
      <c r="C253" s="74"/>
      <c r="D253" s="74"/>
      <c r="E253" s="74"/>
      <c r="F253" s="65" t="str">
        <f t="shared" si="6"/>
        <v/>
      </c>
      <c r="G253" s="65" t="str">
        <f t="shared" si="7"/>
        <v/>
      </c>
    </row>
    <row r="254" ht="18.75" customHeight="1" spans="1:7">
      <c r="A254" s="102">
        <v>2030607</v>
      </c>
      <c r="B254" s="266" t="s">
        <v>306</v>
      </c>
      <c r="C254" s="74"/>
      <c r="D254" s="74"/>
      <c r="E254" s="74"/>
      <c r="F254" s="65" t="str">
        <f t="shared" si="6"/>
        <v/>
      </c>
      <c r="G254" s="65" t="str">
        <f t="shared" si="7"/>
        <v/>
      </c>
    </row>
    <row r="255" ht="18.75" customHeight="1" spans="1:7">
      <c r="A255" s="102">
        <v>2030608</v>
      </c>
      <c r="B255" s="266" t="s">
        <v>307</v>
      </c>
      <c r="C255" s="74"/>
      <c r="D255" s="74"/>
      <c r="E255" s="74"/>
      <c r="F255" s="65" t="str">
        <f t="shared" si="6"/>
        <v/>
      </c>
      <c r="G255" s="65" t="str">
        <f t="shared" si="7"/>
        <v/>
      </c>
    </row>
    <row r="256" ht="18.75" customHeight="1" spans="1:7">
      <c r="A256" s="102">
        <v>2030699</v>
      </c>
      <c r="B256" s="266" t="s">
        <v>308</v>
      </c>
      <c r="C256" s="74"/>
      <c r="D256" s="74"/>
      <c r="E256" s="74"/>
      <c r="F256" s="65" t="str">
        <f t="shared" si="6"/>
        <v/>
      </c>
      <c r="G256" s="65" t="str">
        <f t="shared" si="7"/>
        <v/>
      </c>
    </row>
    <row r="257" s="260" customFormat="1" ht="18.75" customHeight="1" spans="1:7">
      <c r="A257" s="102">
        <v>20399</v>
      </c>
      <c r="B257" s="266" t="s">
        <v>309</v>
      </c>
      <c r="C257" s="60">
        <f>C258</f>
        <v>0</v>
      </c>
      <c r="D257" s="60">
        <f>D258</f>
        <v>0</v>
      </c>
      <c r="E257" s="60">
        <f>ROUND(E258,2)</f>
        <v>0</v>
      </c>
      <c r="F257" s="65" t="str">
        <f t="shared" si="6"/>
        <v/>
      </c>
      <c r="G257" s="65" t="str">
        <f t="shared" si="7"/>
        <v/>
      </c>
    </row>
    <row r="258" ht="18.75" customHeight="1" spans="1:7">
      <c r="A258" s="102">
        <v>2039999</v>
      </c>
      <c r="B258" s="266" t="s">
        <v>310</v>
      </c>
      <c r="C258" s="74"/>
      <c r="D258" s="74"/>
      <c r="E258" s="74"/>
      <c r="F258" s="65" t="str">
        <f t="shared" si="6"/>
        <v/>
      </c>
      <c r="G258" s="65" t="str">
        <f t="shared" si="7"/>
        <v/>
      </c>
    </row>
    <row r="259" s="260" customFormat="1" ht="18.75" customHeight="1" spans="1:7">
      <c r="A259" s="102">
        <v>204</v>
      </c>
      <c r="B259" s="266" t="s">
        <v>311</v>
      </c>
      <c r="C259" s="63">
        <f>C260+C263+C274+C281+C289+C298+C312+C322+C332+C340+C346</f>
        <v>13100</v>
      </c>
      <c r="D259" s="63">
        <f>D260+D263+D274+D281+D289+D298+D312+D322+D332+D340+D346</f>
        <v>12194</v>
      </c>
      <c r="E259" s="63">
        <f>ROUND(E260+E263+E274+E281+E289+E298+E312+E322+E332+E340+E346,2)</f>
        <v>13000</v>
      </c>
      <c r="F259" s="65">
        <f t="shared" si="6"/>
        <v>0.99236641221374</v>
      </c>
      <c r="G259" s="65">
        <f t="shared" si="7"/>
        <v>1.06609808102345</v>
      </c>
    </row>
    <row r="260" s="260" customFormat="1" ht="18.75" customHeight="1" spans="1:7">
      <c r="A260" s="102">
        <v>20401</v>
      </c>
      <c r="B260" s="266" t="s">
        <v>312</v>
      </c>
      <c r="C260" s="60">
        <f>SUM(C261:C262)</f>
        <v>86</v>
      </c>
      <c r="D260" s="60">
        <f>SUM(D261:D262)</f>
        <v>55</v>
      </c>
      <c r="E260" s="60">
        <f>ROUND(SUM(E261:E262),2)</f>
        <v>55</v>
      </c>
      <c r="F260" s="65">
        <f t="shared" si="6"/>
        <v>0.63953488372093</v>
      </c>
      <c r="G260" s="65">
        <f t="shared" si="7"/>
        <v>1</v>
      </c>
    </row>
    <row r="261" ht="18.75" customHeight="1" spans="1:7">
      <c r="A261" s="102">
        <v>2040101</v>
      </c>
      <c r="B261" s="266" t="s">
        <v>313</v>
      </c>
      <c r="C261" s="74">
        <v>55</v>
      </c>
      <c r="D261" s="74">
        <v>55</v>
      </c>
      <c r="E261" s="74">
        <v>55</v>
      </c>
      <c r="F261" s="65">
        <f t="shared" si="6"/>
        <v>1</v>
      </c>
      <c r="G261" s="65">
        <f t="shared" si="7"/>
        <v>1</v>
      </c>
    </row>
    <row r="262" ht="18.75" customHeight="1" spans="1:7">
      <c r="A262" s="102">
        <v>2040199</v>
      </c>
      <c r="B262" s="266" t="s">
        <v>314</v>
      </c>
      <c r="C262" s="74">
        <v>31</v>
      </c>
      <c r="D262" s="74"/>
      <c r="E262" s="74"/>
      <c r="F262" s="65">
        <f t="shared" si="6"/>
        <v>0</v>
      </c>
      <c r="G262" s="65" t="str">
        <f t="shared" si="7"/>
        <v/>
      </c>
    </row>
    <row r="263" s="260" customFormat="1" ht="18.75" customHeight="1" spans="1:7">
      <c r="A263" s="102">
        <v>20402</v>
      </c>
      <c r="B263" s="266" t="s">
        <v>315</v>
      </c>
      <c r="C263" s="60">
        <f>SUM(C264:C273)</f>
        <v>11674</v>
      </c>
      <c r="D263" s="60">
        <f>SUM(D264:D273)</f>
        <v>10752</v>
      </c>
      <c r="E263" s="60">
        <f>ROUND(SUM(E264:E273),2)</f>
        <v>11546</v>
      </c>
      <c r="F263" s="65">
        <f t="shared" ref="F263:F326" si="8">IFERROR(E263/C263,"")</f>
        <v>0.989035463422991</v>
      </c>
      <c r="G263" s="65">
        <f t="shared" ref="G263:G326" si="9">IFERROR(E263/D263,"")</f>
        <v>1.07384672619048</v>
      </c>
    </row>
    <row r="264" ht="18.75" customHeight="1" spans="1:7">
      <c r="A264" s="102">
        <v>2040201</v>
      </c>
      <c r="B264" s="266" t="s">
        <v>161</v>
      </c>
      <c r="C264" s="74">
        <v>5786</v>
      </c>
      <c r="D264" s="74">
        <v>6520</v>
      </c>
      <c r="E264" s="74">
        <v>9376</v>
      </c>
      <c r="F264" s="65">
        <f t="shared" si="8"/>
        <v>1.62046318700311</v>
      </c>
      <c r="G264" s="65">
        <f t="shared" si="9"/>
        <v>1.43803680981595</v>
      </c>
    </row>
    <row r="265" ht="18.75" customHeight="1" spans="1:7">
      <c r="A265" s="102">
        <v>2040202</v>
      </c>
      <c r="B265" s="266" t="s">
        <v>162</v>
      </c>
      <c r="C265" s="74">
        <v>81</v>
      </c>
      <c r="D265" s="74">
        <v>85</v>
      </c>
      <c r="E265" s="74">
        <v>50</v>
      </c>
      <c r="F265" s="65">
        <f t="shared" si="8"/>
        <v>0.617283950617284</v>
      </c>
      <c r="G265" s="65">
        <f t="shared" si="9"/>
        <v>0.588235294117647</v>
      </c>
    </row>
    <row r="266" ht="18.75" customHeight="1" spans="1:7">
      <c r="A266" s="102">
        <v>2040203</v>
      </c>
      <c r="B266" s="266" t="s">
        <v>163</v>
      </c>
      <c r="C266" s="74"/>
      <c r="D266" s="74"/>
      <c r="E266" s="74"/>
      <c r="F266" s="65" t="str">
        <f t="shared" si="8"/>
        <v/>
      </c>
      <c r="G266" s="65" t="str">
        <f t="shared" si="9"/>
        <v/>
      </c>
    </row>
    <row r="267" ht="18.75" customHeight="1" spans="1:7">
      <c r="A267" s="102">
        <v>2040219</v>
      </c>
      <c r="B267" s="266" t="s">
        <v>202</v>
      </c>
      <c r="C267" s="74"/>
      <c r="D267" s="74">
        <v>554</v>
      </c>
      <c r="E267" s="74">
        <v>100</v>
      </c>
      <c r="F267" s="65" t="str">
        <f t="shared" si="8"/>
        <v/>
      </c>
      <c r="G267" s="65">
        <f t="shared" si="9"/>
        <v>0.180505415162455</v>
      </c>
    </row>
    <row r="268" ht="18.75" customHeight="1" spans="1:7">
      <c r="A268" s="102">
        <v>2040220</v>
      </c>
      <c r="B268" s="266" t="s">
        <v>316</v>
      </c>
      <c r="C268" s="74">
        <v>30</v>
      </c>
      <c r="D268" s="74">
        <v>1189</v>
      </c>
      <c r="E268" s="74">
        <v>620</v>
      </c>
      <c r="F268" s="65">
        <f t="shared" si="8"/>
        <v>20.6666666666667</v>
      </c>
      <c r="G268" s="65">
        <f t="shared" si="9"/>
        <v>0.521446593776283</v>
      </c>
    </row>
    <row r="269" ht="18.75" customHeight="1" spans="1:7">
      <c r="A269" s="102">
        <v>2040221</v>
      </c>
      <c r="B269" s="266" t="s">
        <v>317</v>
      </c>
      <c r="C269" s="74"/>
      <c r="D269" s="74">
        <v>20</v>
      </c>
      <c r="E269" s="74">
        <v>20</v>
      </c>
      <c r="F269" s="65" t="str">
        <f t="shared" si="8"/>
        <v/>
      </c>
      <c r="G269" s="65">
        <f t="shared" si="9"/>
        <v>1</v>
      </c>
    </row>
    <row r="270" ht="18.75" customHeight="1" spans="1:7">
      <c r="A270" s="102">
        <v>2040222</v>
      </c>
      <c r="B270" s="266" t="s">
        <v>318</v>
      </c>
      <c r="C270" s="74"/>
      <c r="D270" s="74"/>
      <c r="E270" s="74"/>
      <c r="F270" s="65" t="str">
        <f t="shared" si="8"/>
        <v/>
      </c>
      <c r="G270" s="65" t="str">
        <f t="shared" si="9"/>
        <v/>
      </c>
    </row>
    <row r="271" ht="18.75" customHeight="1" spans="1:7">
      <c r="A271" s="102">
        <v>2040223</v>
      </c>
      <c r="B271" s="266" t="s">
        <v>319</v>
      </c>
      <c r="C271" s="74"/>
      <c r="D271" s="74"/>
      <c r="E271" s="74"/>
      <c r="F271" s="65" t="str">
        <f t="shared" si="8"/>
        <v/>
      </c>
      <c r="G271" s="65" t="str">
        <f t="shared" si="9"/>
        <v/>
      </c>
    </row>
    <row r="272" ht="18.75" customHeight="1" spans="1:7">
      <c r="A272" s="102">
        <v>2040250</v>
      </c>
      <c r="B272" s="266" t="s">
        <v>170</v>
      </c>
      <c r="C272" s="74"/>
      <c r="D272" s="74"/>
      <c r="E272" s="74"/>
      <c r="F272" s="65" t="str">
        <f t="shared" si="8"/>
        <v/>
      </c>
      <c r="G272" s="65" t="str">
        <f t="shared" si="9"/>
        <v/>
      </c>
    </row>
    <row r="273" ht="18.75" customHeight="1" spans="1:7">
      <c r="A273" s="102">
        <v>2040299</v>
      </c>
      <c r="B273" s="266" t="s">
        <v>320</v>
      </c>
      <c r="C273" s="74">
        <v>5777</v>
      </c>
      <c r="D273" s="74">
        <v>2384</v>
      </c>
      <c r="E273" s="74">
        <v>1380</v>
      </c>
      <c r="F273" s="65">
        <f t="shared" si="8"/>
        <v>0.238878310541804</v>
      </c>
      <c r="G273" s="65">
        <f t="shared" si="9"/>
        <v>0.578859060402685</v>
      </c>
    </row>
    <row r="274" s="260" customFormat="1" ht="18.75" customHeight="1" spans="1:7">
      <c r="A274" s="102">
        <v>20403</v>
      </c>
      <c r="B274" s="266" t="s">
        <v>321</v>
      </c>
      <c r="C274" s="60">
        <f>SUM(C275:C280)</f>
        <v>0</v>
      </c>
      <c r="D274" s="60">
        <f>SUM(D275:D280)</f>
        <v>0</v>
      </c>
      <c r="E274" s="60">
        <f>ROUND(SUM(E275:E280),2)</f>
        <v>0</v>
      </c>
      <c r="F274" s="65" t="str">
        <f t="shared" si="8"/>
        <v/>
      </c>
      <c r="G274" s="65" t="str">
        <f t="shared" si="9"/>
        <v/>
      </c>
    </row>
    <row r="275" ht="18.75" customHeight="1" spans="1:7">
      <c r="A275" s="102">
        <v>2040301</v>
      </c>
      <c r="B275" s="266" t="s">
        <v>161</v>
      </c>
      <c r="C275" s="74"/>
      <c r="D275" s="74"/>
      <c r="E275" s="74"/>
      <c r="F275" s="65" t="str">
        <f t="shared" si="8"/>
        <v/>
      </c>
      <c r="G275" s="65" t="str">
        <f t="shared" si="9"/>
        <v/>
      </c>
    </row>
    <row r="276" ht="18.75" customHeight="1" spans="1:7">
      <c r="A276" s="102">
        <v>2040302</v>
      </c>
      <c r="B276" s="266" t="s">
        <v>162</v>
      </c>
      <c r="C276" s="74"/>
      <c r="D276" s="74"/>
      <c r="E276" s="74"/>
      <c r="F276" s="65" t="str">
        <f t="shared" si="8"/>
        <v/>
      </c>
      <c r="G276" s="65" t="str">
        <f t="shared" si="9"/>
        <v/>
      </c>
    </row>
    <row r="277" ht="18.75" customHeight="1" spans="1:7">
      <c r="A277" s="102">
        <v>2040303</v>
      </c>
      <c r="B277" s="266" t="s">
        <v>163</v>
      </c>
      <c r="C277" s="74"/>
      <c r="D277" s="74"/>
      <c r="E277" s="74"/>
      <c r="F277" s="65" t="str">
        <f t="shared" si="8"/>
        <v/>
      </c>
      <c r="G277" s="65" t="str">
        <f t="shared" si="9"/>
        <v/>
      </c>
    </row>
    <row r="278" ht="18.75" customHeight="1" spans="1:7">
      <c r="A278" s="102">
        <v>2040304</v>
      </c>
      <c r="B278" s="266" t="s">
        <v>322</v>
      </c>
      <c r="C278" s="74"/>
      <c r="D278" s="74"/>
      <c r="E278" s="74"/>
      <c r="F278" s="65" t="str">
        <f t="shared" si="8"/>
        <v/>
      </c>
      <c r="G278" s="65" t="str">
        <f t="shared" si="9"/>
        <v/>
      </c>
    </row>
    <row r="279" ht="18.75" customHeight="1" spans="1:7">
      <c r="A279" s="102">
        <v>2040350</v>
      </c>
      <c r="B279" s="266" t="s">
        <v>170</v>
      </c>
      <c r="C279" s="74"/>
      <c r="D279" s="74"/>
      <c r="E279" s="74"/>
      <c r="F279" s="65" t="str">
        <f t="shared" si="8"/>
        <v/>
      </c>
      <c r="G279" s="65" t="str">
        <f t="shared" si="9"/>
        <v/>
      </c>
    </row>
    <row r="280" ht="18.75" customHeight="1" spans="1:7">
      <c r="A280" s="102">
        <v>2040399</v>
      </c>
      <c r="B280" s="266" t="s">
        <v>323</v>
      </c>
      <c r="C280" s="74"/>
      <c r="D280" s="74"/>
      <c r="E280" s="74"/>
      <c r="F280" s="65" t="str">
        <f t="shared" si="8"/>
        <v/>
      </c>
      <c r="G280" s="65" t="str">
        <f t="shared" si="9"/>
        <v/>
      </c>
    </row>
    <row r="281" s="260" customFormat="1" ht="18.75" customHeight="1" spans="1:7">
      <c r="A281" s="102">
        <v>20404</v>
      </c>
      <c r="B281" s="266" t="s">
        <v>324</v>
      </c>
      <c r="C281" s="60">
        <f>SUM(C282:C288)</f>
        <v>0</v>
      </c>
      <c r="D281" s="60">
        <f>SUM(D282:D288)</f>
        <v>200</v>
      </c>
      <c r="E281" s="60">
        <f>ROUND(SUM(E282:E288),2)</f>
        <v>89</v>
      </c>
      <c r="F281" s="65" t="str">
        <f t="shared" si="8"/>
        <v/>
      </c>
      <c r="G281" s="65">
        <f t="shared" si="9"/>
        <v>0.445</v>
      </c>
    </row>
    <row r="282" ht="18.75" customHeight="1" spans="1:7">
      <c r="A282" s="102">
        <v>2040401</v>
      </c>
      <c r="B282" s="266" t="s">
        <v>161</v>
      </c>
      <c r="C282" s="74"/>
      <c r="D282" s="74"/>
      <c r="E282" s="74"/>
      <c r="F282" s="65" t="str">
        <f t="shared" si="8"/>
        <v/>
      </c>
      <c r="G282" s="65" t="str">
        <f t="shared" si="9"/>
        <v/>
      </c>
    </row>
    <row r="283" ht="18.75" customHeight="1" spans="1:7">
      <c r="A283" s="102">
        <v>2040402</v>
      </c>
      <c r="B283" s="266" t="s">
        <v>162</v>
      </c>
      <c r="C283" s="74"/>
      <c r="D283" s="74"/>
      <c r="E283" s="74"/>
      <c r="F283" s="65" t="str">
        <f t="shared" si="8"/>
        <v/>
      </c>
      <c r="G283" s="65" t="str">
        <f t="shared" si="9"/>
        <v/>
      </c>
    </row>
    <row r="284" ht="18.75" customHeight="1" spans="1:7">
      <c r="A284" s="102">
        <v>2040403</v>
      </c>
      <c r="B284" s="266" t="s">
        <v>163</v>
      </c>
      <c r="C284" s="74"/>
      <c r="D284" s="74"/>
      <c r="E284" s="74"/>
      <c r="F284" s="65" t="str">
        <f t="shared" si="8"/>
        <v/>
      </c>
      <c r="G284" s="65" t="str">
        <f t="shared" si="9"/>
        <v/>
      </c>
    </row>
    <row r="285" ht="18.75" customHeight="1" spans="1:7">
      <c r="A285" s="102">
        <v>2040409</v>
      </c>
      <c r="B285" s="266" t="s">
        <v>325</v>
      </c>
      <c r="C285" s="74"/>
      <c r="D285" s="74"/>
      <c r="E285" s="74"/>
      <c r="F285" s="65" t="str">
        <f t="shared" si="8"/>
        <v/>
      </c>
      <c r="G285" s="65" t="str">
        <f t="shared" si="9"/>
        <v/>
      </c>
    </row>
    <row r="286" ht="18.75" customHeight="1" spans="1:7">
      <c r="A286" s="102">
        <v>2040410</v>
      </c>
      <c r="B286" s="266" t="s">
        <v>326</v>
      </c>
      <c r="C286" s="74"/>
      <c r="D286" s="74"/>
      <c r="E286" s="74"/>
      <c r="F286" s="65" t="str">
        <f t="shared" si="8"/>
        <v/>
      </c>
      <c r="G286" s="65" t="str">
        <f t="shared" si="9"/>
        <v/>
      </c>
    </row>
    <row r="287" ht="18.75" customHeight="1" spans="1:7">
      <c r="A287" s="102">
        <v>2040450</v>
      </c>
      <c r="B287" s="266" t="s">
        <v>170</v>
      </c>
      <c r="C287" s="74"/>
      <c r="D287" s="74"/>
      <c r="E287" s="74"/>
      <c r="F287" s="65" t="str">
        <f t="shared" si="8"/>
        <v/>
      </c>
      <c r="G287" s="65" t="str">
        <f t="shared" si="9"/>
        <v/>
      </c>
    </row>
    <row r="288" ht="18.75" customHeight="1" spans="1:7">
      <c r="A288" s="102">
        <v>2040499</v>
      </c>
      <c r="B288" s="266" t="s">
        <v>327</v>
      </c>
      <c r="C288" s="74"/>
      <c r="D288" s="74">
        <v>200</v>
      </c>
      <c r="E288" s="74">
        <v>89</v>
      </c>
      <c r="F288" s="65" t="str">
        <f t="shared" si="8"/>
        <v/>
      </c>
      <c r="G288" s="65">
        <f t="shared" si="9"/>
        <v>0.445</v>
      </c>
    </row>
    <row r="289" s="260" customFormat="1" ht="18.75" customHeight="1" spans="1:7">
      <c r="A289" s="102">
        <v>20405</v>
      </c>
      <c r="B289" s="266" t="s">
        <v>328</v>
      </c>
      <c r="C289" s="60">
        <f>SUM(C290:C297)</f>
        <v>350</v>
      </c>
      <c r="D289" s="60">
        <f>SUM(D290:D297)</f>
        <v>0</v>
      </c>
      <c r="E289" s="60">
        <f>ROUND(SUM(E290:E297),2)</f>
        <v>0</v>
      </c>
      <c r="F289" s="65">
        <f t="shared" si="8"/>
        <v>0</v>
      </c>
      <c r="G289" s="65" t="str">
        <f t="shared" si="9"/>
        <v/>
      </c>
    </row>
    <row r="290" ht="18.75" customHeight="1" spans="1:7">
      <c r="A290" s="102">
        <v>2040501</v>
      </c>
      <c r="B290" s="266" t="s">
        <v>161</v>
      </c>
      <c r="C290" s="74"/>
      <c r="D290" s="74"/>
      <c r="E290" s="74"/>
      <c r="F290" s="65" t="str">
        <f t="shared" si="8"/>
        <v/>
      </c>
      <c r="G290" s="65" t="str">
        <f t="shared" si="9"/>
        <v/>
      </c>
    </row>
    <row r="291" ht="18.75" customHeight="1" spans="1:7">
      <c r="A291" s="102">
        <v>2040502</v>
      </c>
      <c r="B291" s="266" t="s">
        <v>162</v>
      </c>
      <c r="C291" s="74"/>
      <c r="D291" s="74"/>
      <c r="E291" s="74"/>
      <c r="F291" s="65" t="str">
        <f t="shared" si="8"/>
        <v/>
      </c>
      <c r="G291" s="65" t="str">
        <f t="shared" si="9"/>
        <v/>
      </c>
    </row>
    <row r="292" ht="18.75" customHeight="1" spans="1:7">
      <c r="A292" s="102">
        <v>2040503</v>
      </c>
      <c r="B292" s="266" t="s">
        <v>163</v>
      </c>
      <c r="C292" s="74"/>
      <c r="D292" s="74"/>
      <c r="E292" s="74"/>
      <c r="F292" s="65" t="str">
        <f t="shared" si="8"/>
        <v/>
      </c>
      <c r="G292" s="65" t="str">
        <f t="shared" si="9"/>
        <v/>
      </c>
    </row>
    <row r="293" ht="18.75" customHeight="1" spans="1:7">
      <c r="A293" s="102">
        <v>2040504</v>
      </c>
      <c r="B293" s="266" t="s">
        <v>329</v>
      </c>
      <c r="C293" s="74">
        <v>300</v>
      </c>
      <c r="D293" s="74"/>
      <c r="E293" s="74"/>
      <c r="F293" s="65">
        <f t="shared" si="8"/>
        <v>0</v>
      </c>
      <c r="G293" s="65" t="str">
        <f t="shared" si="9"/>
        <v/>
      </c>
    </row>
    <row r="294" ht="18.75" customHeight="1" spans="1:7">
      <c r="A294" s="102">
        <v>2040505</v>
      </c>
      <c r="B294" s="266" t="s">
        <v>330</v>
      </c>
      <c r="C294" s="74"/>
      <c r="D294" s="74"/>
      <c r="E294" s="74"/>
      <c r="F294" s="65" t="str">
        <f t="shared" si="8"/>
        <v/>
      </c>
      <c r="G294" s="65" t="str">
        <f t="shared" si="9"/>
        <v/>
      </c>
    </row>
    <row r="295" ht="18.75" customHeight="1" spans="1:7">
      <c r="A295" s="102">
        <v>2040506</v>
      </c>
      <c r="B295" s="266" t="s">
        <v>331</v>
      </c>
      <c r="C295" s="74"/>
      <c r="D295" s="74"/>
      <c r="E295" s="74"/>
      <c r="F295" s="65" t="str">
        <f t="shared" si="8"/>
        <v/>
      </c>
      <c r="G295" s="65" t="str">
        <f t="shared" si="9"/>
        <v/>
      </c>
    </row>
    <row r="296" ht="18.75" customHeight="1" spans="1:7">
      <c r="A296" s="102">
        <v>2040550</v>
      </c>
      <c r="B296" s="266" t="s">
        <v>170</v>
      </c>
      <c r="C296" s="74"/>
      <c r="D296" s="74"/>
      <c r="E296" s="74"/>
      <c r="F296" s="65" t="str">
        <f t="shared" si="8"/>
        <v/>
      </c>
      <c r="G296" s="65" t="str">
        <f t="shared" si="9"/>
        <v/>
      </c>
    </row>
    <row r="297" ht="18.75" customHeight="1" spans="1:7">
      <c r="A297" s="102">
        <v>2040599</v>
      </c>
      <c r="B297" s="266" t="s">
        <v>332</v>
      </c>
      <c r="C297" s="74">
        <v>50</v>
      </c>
      <c r="D297" s="74"/>
      <c r="E297" s="74"/>
      <c r="F297" s="65">
        <f t="shared" si="8"/>
        <v>0</v>
      </c>
      <c r="G297" s="65" t="str">
        <f t="shared" si="9"/>
        <v/>
      </c>
    </row>
    <row r="298" s="260" customFormat="1" ht="18.75" customHeight="1" spans="1:7">
      <c r="A298" s="102">
        <v>20406</v>
      </c>
      <c r="B298" s="266" t="s">
        <v>333</v>
      </c>
      <c r="C298" s="60">
        <f>SUM(C299:C311)</f>
        <v>990</v>
      </c>
      <c r="D298" s="60">
        <f>SUM(D299:D311)</f>
        <v>1187</v>
      </c>
      <c r="E298" s="60">
        <f>ROUND(SUM(E299:E311),2)</f>
        <v>1310</v>
      </c>
      <c r="F298" s="65">
        <f t="shared" si="8"/>
        <v>1.32323232323232</v>
      </c>
      <c r="G298" s="65">
        <f t="shared" si="9"/>
        <v>1.10362257792755</v>
      </c>
    </row>
    <row r="299" ht="18.75" customHeight="1" spans="1:7">
      <c r="A299" s="102">
        <v>2040601</v>
      </c>
      <c r="B299" s="266" t="s">
        <v>161</v>
      </c>
      <c r="C299" s="74">
        <v>556</v>
      </c>
      <c r="D299" s="74">
        <v>680</v>
      </c>
      <c r="E299" s="74">
        <v>900</v>
      </c>
      <c r="F299" s="65">
        <f t="shared" si="8"/>
        <v>1.61870503597122</v>
      </c>
      <c r="G299" s="65">
        <f t="shared" si="9"/>
        <v>1.32352941176471</v>
      </c>
    </row>
    <row r="300" ht="18.75" customHeight="1" spans="1:7">
      <c r="A300" s="102">
        <v>2040602</v>
      </c>
      <c r="B300" s="266" t="s">
        <v>162</v>
      </c>
      <c r="C300" s="74">
        <v>31</v>
      </c>
      <c r="D300" s="74"/>
      <c r="E300" s="74"/>
      <c r="F300" s="65">
        <f t="shared" si="8"/>
        <v>0</v>
      </c>
      <c r="G300" s="65" t="str">
        <f t="shared" si="9"/>
        <v/>
      </c>
    </row>
    <row r="301" ht="18.75" customHeight="1" spans="1:7">
      <c r="A301" s="102">
        <v>2040603</v>
      </c>
      <c r="B301" s="266" t="s">
        <v>163</v>
      </c>
      <c r="C301" s="74"/>
      <c r="D301" s="74"/>
      <c r="E301" s="74"/>
      <c r="F301" s="65" t="str">
        <f t="shared" si="8"/>
        <v/>
      </c>
      <c r="G301" s="65" t="str">
        <f t="shared" si="9"/>
        <v/>
      </c>
    </row>
    <row r="302" ht="18.75" customHeight="1" spans="1:7">
      <c r="A302" s="102">
        <v>2040604</v>
      </c>
      <c r="B302" s="266" t="s">
        <v>334</v>
      </c>
      <c r="C302" s="74"/>
      <c r="D302" s="74"/>
      <c r="E302" s="74"/>
      <c r="F302" s="65" t="str">
        <f t="shared" si="8"/>
        <v/>
      </c>
      <c r="G302" s="65" t="str">
        <f t="shared" si="9"/>
        <v/>
      </c>
    </row>
    <row r="303" ht="18.75" customHeight="1" spans="1:7">
      <c r="A303" s="102">
        <v>2040605</v>
      </c>
      <c r="B303" s="266" t="s">
        <v>335</v>
      </c>
      <c r="C303" s="74">
        <v>15</v>
      </c>
      <c r="D303" s="74"/>
      <c r="E303" s="74"/>
      <c r="F303" s="65">
        <f t="shared" si="8"/>
        <v>0</v>
      </c>
      <c r="G303" s="65" t="str">
        <f t="shared" si="9"/>
        <v/>
      </c>
    </row>
    <row r="304" ht="18.75" customHeight="1" spans="1:7">
      <c r="A304" s="102">
        <v>2040606</v>
      </c>
      <c r="B304" s="266" t="s">
        <v>336</v>
      </c>
      <c r="C304" s="74"/>
      <c r="D304" s="74"/>
      <c r="E304" s="74"/>
      <c r="F304" s="65" t="str">
        <f t="shared" si="8"/>
        <v/>
      </c>
      <c r="G304" s="65" t="str">
        <f t="shared" si="9"/>
        <v/>
      </c>
    </row>
    <row r="305" ht="18.75" customHeight="1" spans="1:7">
      <c r="A305" s="102">
        <v>2040607</v>
      </c>
      <c r="B305" s="266" t="s">
        <v>337</v>
      </c>
      <c r="C305" s="74">
        <v>9</v>
      </c>
      <c r="D305" s="74">
        <v>53</v>
      </c>
      <c r="E305" s="74">
        <v>100</v>
      </c>
      <c r="F305" s="65">
        <f t="shared" si="8"/>
        <v>11.1111111111111</v>
      </c>
      <c r="G305" s="65">
        <f t="shared" si="9"/>
        <v>1.88679245283019</v>
      </c>
    </row>
    <row r="306" ht="18.75" customHeight="1" spans="1:7">
      <c r="A306" s="102">
        <v>2040608</v>
      </c>
      <c r="B306" s="266" t="s">
        <v>338</v>
      </c>
      <c r="C306" s="74"/>
      <c r="D306" s="74"/>
      <c r="E306" s="74"/>
      <c r="F306" s="65" t="str">
        <f t="shared" si="8"/>
        <v/>
      </c>
      <c r="G306" s="65" t="str">
        <f t="shared" si="9"/>
        <v/>
      </c>
    </row>
    <row r="307" ht="18.75" customHeight="1" spans="1:7">
      <c r="A307" s="102">
        <v>2040610</v>
      </c>
      <c r="B307" s="266" t="s">
        <v>339</v>
      </c>
      <c r="C307" s="74">
        <v>10</v>
      </c>
      <c r="D307" s="74">
        <v>10</v>
      </c>
      <c r="E307" s="74">
        <v>10</v>
      </c>
      <c r="F307" s="65">
        <f t="shared" si="8"/>
        <v>1</v>
      </c>
      <c r="G307" s="65">
        <f t="shared" si="9"/>
        <v>1</v>
      </c>
    </row>
    <row r="308" ht="18.75" customHeight="1" spans="1:7">
      <c r="A308" s="102">
        <v>2040612</v>
      </c>
      <c r="B308" s="266" t="s">
        <v>340</v>
      </c>
      <c r="C308" s="74"/>
      <c r="D308" s="74"/>
      <c r="E308" s="74"/>
      <c r="F308" s="65" t="str">
        <f t="shared" si="8"/>
        <v/>
      </c>
      <c r="G308" s="65" t="str">
        <f t="shared" si="9"/>
        <v/>
      </c>
    </row>
    <row r="309" ht="18.75" customHeight="1" spans="1:7">
      <c r="A309" s="102">
        <v>2040613</v>
      </c>
      <c r="B309" s="266" t="s">
        <v>202</v>
      </c>
      <c r="C309" s="74"/>
      <c r="D309" s="74"/>
      <c r="E309" s="74"/>
      <c r="F309" s="65" t="str">
        <f t="shared" si="8"/>
        <v/>
      </c>
      <c r="G309" s="65" t="str">
        <f t="shared" si="9"/>
        <v/>
      </c>
    </row>
    <row r="310" ht="18.75" customHeight="1" spans="1:7">
      <c r="A310" s="102">
        <v>2040650</v>
      </c>
      <c r="B310" s="266" t="s">
        <v>170</v>
      </c>
      <c r="C310" s="74"/>
      <c r="D310" s="74"/>
      <c r="E310" s="74"/>
      <c r="F310" s="65" t="str">
        <f t="shared" si="8"/>
        <v/>
      </c>
      <c r="G310" s="65" t="str">
        <f t="shared" si="9"/>
        <v/>
      </c>
    </row>
    <row r="311" ht="18.75" customHeight="1" spans="1:7">
      <c r="A311" s="102">
        <v>2040699</v>
      </c>
      <c r="B311" s="266" t="s">
        <v>341</v>
      </c>
      <c r="C311" s="74">
        <v>369</v>
      </c>
      <c r="D311" s="74">
        <v>444</v>
      </c>
      <c r="E311" s="74">
        <v>300</v>
      </c>
      <c r="F311" s="65">
        <f t="shared" si="8"/>
        <v>0.813008130081301</v>
      </c>
      <c r="G311" s="65">
        <f t="shared" si="9"/>
        <v>0.675675675675676</v>
      </c>
    </row>
    <row r="312" s="260" customFormat="1" ht="18.75" customHeight="1" spans="1:7">
      <c r="A312" s="102">
        <v>20407</v>
      </c>
      <c r="B312" s="266" t="s">
        <v>342</v>
      </c>
      <c r="C312" s="60">
        <f>SUM(C313:C321)</f>
        <v>0</v>
      </c>
      <c r="D312" s="60">
        <f>SUM(D313:D321)</f>
        <v>0</v>
      </c>
      <c r="E312" s="60">
        <f>ROUND(SUM(E313:E321),2)</f>
        <v>0</v>
      </c>
      <c r="F312" s="65" t="str">
        <f t="shared" si="8"/>
        <v/>
      </c>
      <c r="G312" s="65" t="str">
        <f t="shared" si="9"/>
        <v/>
      </c>
    </row>
    <row r="313" ht="18.75" customHeight="1" spans="1:7">
      <c r="A313" s="102">
        <v>2040701</v>
      </c>
      <c r="B313" s="266" t="s">
        <v>161</v>
      </c>
      <c r="C313" s="74"/>
      <c r="D313" s="74"/>
      <c r="E313" s="74"/>
      <c r="F313" s="65" t="str">
        <f t="shared" si="8"/>
        <v/>
      </c>
      <c r="G313" s="65" t="str">
        <f t="shared" si="9"/>
        <v/>
      </c>
    </row>
    <row r="314" ht="18.75" customHeight="1" spans="1:7">
      <c r="A314" s="102">
        <v>2040702</v>
      </c>
      <c r="B314" s="266" t="s">
        <v>162</v>
      </c>
      <c r="C314" s="74"/>
      <c r="D314" s="74"/>
      <c r="E314" s="74"/>
      <c r="F314" s="65" t="str">
        <f t="shared" si="8"/>
        <v/>
      </c>
      <c r="G314" s="65" t="str">
        <f t="shared" si="9"/>
        <v/>
      </c>
    </row>
    <row r="315" ht="18.75" customHeight="1" spans="1:7">
      <c r="A315" s="102">
        <v>2040703</v>
      </c>
      <c r="B315" s="266" t="s">
        <v>163</v>
      </c>
      <c r="C315" s="74"/>
      <c r="D315" s="74"/>
      <c r="E315" s="74"/>
      <c r="F315" s="65" t="str">
        <f t="shared" si="8"/>
        <v/>
      </c>
      <c r="G315" s="65" t="str">
        <f t="shared" si="9"/>
        <v/>
      </c>
    </row>
    <row r="316" ht="18.75" customHeight="1" spans="1:7">
      <c r="A316" s="102">
        <v>2040704</v>
      </c>
      <c r="B316" s="266" t="s">
        <v>343</v>
      </c>
      <c r="C316" s="74"/>
      <c r="D316" s="74"/>
      <c r="E316" s="74"/>
      <c r="F316" s="65" t="str">
        <f t="shared" si="8"/>
        <v/>
      </c>
      <c r="G316" s="65" t="str">
        <f t="shared" si="9"/>
        <v/>
      </c>
    </row>
    <row r="317" ht="18.75" customHeight="1" spans="1:7">
      <c r="A317" s="102">
        <v>2040705</v>
      </c>
      <c r="B317" s="266" t="s">
        <v>344</v>
      </c>
      <c r="C317" s="74"/>
      <c r="D317" s="74"/>
      <c r="E317" s="74"/>
      <c r="F317" s="65" t="str">
        <f t="shared" si="8"/>
        <v/>
      </c>
      <c r="G317" s="65" t="str">
        <f t="shared" si="9"/>
        <v/>
      </c>
    </row>
    <row r="318" ht="18.75" customHeight="1" spans="1:7">
      <c r="A318" s="102">
        <v>2040706</v>
      </c>
      <c r="B318" s="266" t="s">
        <v>345</v>
      </c>
      <c r="C318" s="74"/>
      <c r="D318" s="74"/>
      <c r="E318" s="74"/>
      <c r="F318" s="65" t="str">
        <f t="shared" si="8"/>
        <v/>
      </c>
      <c r="G318" s="65" t="str">
        <f t="shared" si="9"/>
        <v/>
      </c>
    </row>
    <row r="319" ht="18.75" customHeight="1" spans="1:7">
      <c r="A319" s="102">
        <v>2040707</v>
      </c>
      <c r="B319" s="266" t="s">
        <v>202</v>
      </c>
      <c r="C319" s="74"/>
      <c r="D319" s="74"/>
      <c r="E319" s="74"/>
      <c r="F319" s="65" t="str">
        <f t="shared" si="8"/>
        <v/>
      </c>
      <c r="G319" s="65" t="str">
        <f t="shared" si="9"/>
        <v/>
      </c>
    </row>
    <row r="320" ht="18.75" customHeight="1" spans="1:7">
      <c r="A320" s="102">
        <v>2040750</v>
      </c>
      <c r="B320" s="266" t="s">
        <v>170</v>
      </c>
      <c r="C320" s="74"/>
      <c r="D320" s="74"/>
      <c r="E320" s="74"/>
      <c r="F320" s="65" t="str">
        <f t="shared" si="8"/>
        <v/>
      </c>
      <c r="G320" s="65" t="str">
        <f t="shared" si="9"/>
        <v/>
      </c>
    </row>
    <row r="321" ht="18.75" customHeight="1" spans="1:7">
      <c r="A321" s="102">
        <v>2040799</v>
      </c>
      <c r="B321" s="266" t="s">
        <v>346</v>
      </c>
      <c r="C321" s="74"/>
      <c r="D321" s="74"/>
      <c r="E321" s="74"/>
      <c r="F321" s="65" t="str">
        <f t="shared" si="8"/>
        <v/>
      </c>
      <c r="G321" s="65" t="str">
        <f t="shared" si="9"/>
        <v/>
      </c>
    </row>
    <row r="322" s="260" customFormat="1" ht="18.75" customHeight="1" spans="1:7">
      <c r="A322" s="102">
        <v>20408</v>
      </c>
      <c r="B322" s="266" t="s">
        <v>347</v>
      </c>
      <c r="C322" s="60">
        <f>SUM(C323:C331)</f>
        <v>0</v>
      </c>
      <c r="D322" s="60">
        <f>SUM(D323:D331)</f>
        <v>0</v>
      </c>
      <c r="E322" s="60">
        <f>ROUND(SUM(E323:E331),2)</f>
        <v>0</v>
      </c>
      <c r="F322" s="65" t="str">
        <f t="shared" si="8"/>
        <v/>
      </c>
      <c r="G322" s="65" t="str">
        <f t="shared" si="9"/>
        <v/>
      </c>
    </row>
    <row r="323" ht="18.75" customHeight="1" spans="1:7">
      <c r="A323" s="102">
        <v>2040801</v>
      </c>
      <c r="B323" s="266" t="s">
        <v>161</v>
      </c>
      <c r="C323" s="74"/>
      <c r="D323" s="74"/>
      <c r="E323" s="74"/>
      <c r="F323" s="65" t="str">
        <f t="shared" si="8"/>
        <v/>
      </c>
      <c r="G323" s="65" t="str">
        <f t="shared" si="9"/>
        <v/>
      </c>
    </row>
    <row r="324" ht="18.75" customHeight="1" spans="1:7">
      <c r="A324" s="102">
        <v>2040802</v>
      </c>
      <c r="B324" s="266" t="s">
        <v>162</v>
      </c>
      <c r="C324" s="74"/>
      <c r="D324" s="74"/>
      <c r="E324" s="74"/>
      <c r="F324" s="65" t="str">
        <f t="shared" si="8"/>
        <v/>
      </c>
      <c r="G324" s="65" t="str">
        <f t="shared" si="9"/>
        <v/>
      </c>
    </row>
    <row r="325" ht="18.75" customHeight="1" spans="1:7">
      <c r="A325" s="102">
        <v>2040803</v>
      </c>
      <c r="B325" s="266" t="s">
        <v>163</v>
      </c>
      <c r="C325" s="74"/>
      <c r="D325" s="74"/>
      <c r="E325" s="74"/>
      <c r="F325" s="65" t="str">
        <f t="shared" si="8"/>
        <v/>
      </c>
      <c r="G325" s="65" t="str">
        <f t="shared" si="9"/>
        <v/>
      </c>
    </row>
    <row r="326" ht="18.75" customHeight="1" spans="1:7">
      <c r="A326" s="102">
        <v>2040804</v>
      </c>
      <c r="B326" s="266" t="s">
        <v>348</v>
      </c>
      <c r="C326" s="74"/>
      <c r="D326" s="74"/>
      <c r="E326" s="74"/>
      <c r="F326" s="65" t="str">
        <f t="shared" si="8"/>
        <v/>
      </c>
      <c r="G326" s="65" t="str">
        <f t="shared" si="9"/>
        <v/>
      </c>
    </row>
    <row r="327" ht="18.75" customHeight="1" spans="1:7">
      <c r="A327" s="102">
        <v>2040805</v>
      </c>
      <c r="B327" s="266" t="s">
        <v>349</v>
      </c>
      <c r="C327" s="74"/>
      <c r="D327" s="74"/>
      <c r="E327" s="74"/>
      <c r="F327" s="65" t="str">
        <f t="shared" ref="F327:F390" si="10">IFERROR(E327/C327,"")</f>
        <v/>
      </c>
      <c r="G327" s="65" t="str">
        <f t="shared" ref="G327:G390" si="11">IFERROR(E327/D327,"")</f>
        <v/>
      </c>
    </row>
    <row r="328" ht="18.75" customHeight="1" spans="1:7">
      <c r="A328" s="102">
        <v>2040806</v>
      </c>
      <c r="B328" s="266" t="s">
        <v>350</v>
      </c>
      <c r="C328" s="74"/>
      <c r="D328" s="74"/>
      <c r="E328" s="74"/>
      <c r="F328" s="65" t="str">
        <f t="shared" si="10"/>
        <v/>
      </c>
      <c r="G328" s="65" t="str">
        <f t="shared" si="11"/>
        <v/>
      </c>
    </row>
    <row r="329" ht="18.75" customHeight="1" spans="1:7">
      <c r="A329" s="102">
        <v>2040807</v>
      </c>
      <c r="B329" s="266" t="s">
        <v>202</v>
      </c>
      <c r="C329" s="74"/>
      <c r="D329" s="74"/>
      <c r="E329" s="74"/>
      <c r="F329" s="65" t="str">
        <f t="shared" si="10"/>
        <v/>
      </c>
      <c r="G329" s="65" t="str">
        <f t="shared" si="11"/>
        <v/>
      </c>
    </row>
    <row r="330" ht="18.75" customHeight="1" spans="1:7">
      <c r="A330" s="102">
        <v>2040850</v>
      </c>
      <c r="B330" s="266" t="s">
        <v>170</v>
      </c>
      <c r="C330" s="74"/>
      <c r="D330" s="74"/>
      <c r="E330" s="74"/>
      <c r="F330" s="65" t="str">
        <f t="shared" si="10"/>
        <v/>
      </c>
      <c r="G330" s="65" t="str">
        <f t="shared" si="11"/>
        <v/>
      </c>
    </row>
    <row r="331" ht="18.75" customHeight="1" spans="1:7">
      <c r="A331" s="102">
        <v>2040899</v>
      </c>
      <c r="B331" s="266" t="s">
        <v>351</v>
      </c>
      <c r="C331" s="74"/>
      <c r="D331" s="74"/>
      <c r="E331" s="74"/>
      <c r="F331" s="65" t="str">
        <f t="shared" si="10"/>
        <v/>
      </c>
      <c r="G331" s="65" t="str">
        <f t="shared" si="11"/>
        <v/>
      </c>
    </row>
    <row r="332" s="260" customFormat="1" ht="18.75" customHeight="1" spans="1:7">
      <c r="A332" s="102">
        <v>20409</v>
      </c>
      <c r="B332" s="266" t="s">
        <v>352</v>
      </c>
      <c r="C332" s="60">
        <f>SUM(C333:C339)</f>
        <v>0</v>
      </c>
      <c r="D332" s="60">
        <f>SUM(D333:D339)</f>
        <v>0</v>
      </c>
      <c r="E332" s="60">
        <f>ROUND(SUM(E333:E339),2)</f>
        <v>0</v>
      </c>
      <c r="F332" s="65" t="str">
        <f t="shared" si="10"/>
        <v/>
      </c>
      <c r="G332" s="65" t="str">
        <f t="shared" si="11"/>
        <v/>
      </c>
    </row>
    <row r="333" ht="18.75" customHeight="1" spans="1:7">
      <c r="A333" s="102">
        <v>2040901</v>
      </c>
      <c r="B333" s="266" t="s">
        <v>161</v>
      </c>
      <c r="C333" s="74"/>
      <c r="D333" s="74"/>
      <c r="E333" s="74"/>
      <c r="F333" s="65" t="str">
        <f t="shared" si="10"/>
        <v/>
      </c>
      <c r="G333" s="65" t="str">
        <f t="shared" si="11"/>
        <v/>
      </c>
    </row>
    <row r="334" ht="18.75" customHeight="1" spans="1:7">
      <c r="A334" s="102">
        <v>2040902</v>
      </c>
      <c r="B334" s="266" t="s">
        <v>162</v>
      </c>
      <c r="C334" s="74"/>
      <c r="D334" s="74"/>
      <c r="E334" s="74"/>
      <c r="F334" s="65" t="str">
        <f t="shared" si="10"/>
        <v/>
      </c>
      <c r="G334" s="65" t="str">
        <f t="shared" si="11"/>
        <v/>
      </c>
    </row>
    <row r="335" ht="18.75" customHeight="1" spans="1:7">
      <c r="A335" s="102">
        <v>2040903</v>
      </c>
      <c r="B335" s="266" t="s">
        <v>163</v>
      </c>
      <c r="C335" s="74"/>
      <c r="D335" s="74"/>
      <c r="E335" s="74"/>
      <c r="F335" s="65" t="str">
        <f t="shared" si="10"/>
        <v/>
      </c>
      <c r="G335" s="65" t="str">
        <f t="shared" si="11"/>
        <v/>
      </c>
    </row>
    <row r="336" ht="18.75" customHeight="1" spans="1:7">
      <c r="A336" s="102">
        <v>2040904</v>
      </c>
      <c r="B336" s="266" t="s">
        <v>353</v>
      </c>
      <c r="C336" s="74"/>
      <c r="D336" s="74"/>
      <c r="E336" s="74"/>
      <c r="F336" s="65" t="str">
        <f t="shared" si="10"/>
        <v/>
      </c>
      <c r="G336" s="65" t="str">
        <f t="shared" si="11"/>
        <v/>
      </c>
    </row>
    <row r="337" ht="18.75" customHeight="1" spans="1:7">
      <c r="A337" s="102">
        <v>2040905</v>
      </c>
      <c r="B337" s="266" t="s">
        <v>354</v>
      </c>
      <c r="C337" s="74"/>
      <c r="D337" s="74"/>
      <c r="E337" s="74"/>
      <c r="F337" s="65" t="str">
        <f t="shared" si="10"/>
        <v/>
      </c>
      <c r="G337" s="65" t="str">
        <f t="shared" si="11"/>
        <v/>
      </c>
    </row>
    <row r="338" ht="18.75" customHeight="1" spans="1:7">
      <c r="A338" s="102">
        <v>2040950</v>
      </c>
      <c r="B338" s="266" t="s">
        <v>170</v>
      </c>
      <c r="C338" s="74"/>
      <c r="D338" s="74"/>
      <c r="E338" s="74"/>
      <c r="F338" s="65" t="str">
        <f t="shared" si="10"/>
        <v/>
      </c>
      <c r="G338" s="65" t="str">
        <f t="shared" si="11"/>
        <v/>
      </c>
    </row>
    <row r="339" ht="18.75" customHeight="1" spans="1:7">
      <c r="A339" s="102">
        <v>2040999</v>
      </c>
      <c r="B339" s="266" t="s">
        <v>355</v>
      </c>
      <c r="C339" s="74"/>
      <c r="D339" s="74"/>
      <c r="E339" s="74"/>
      <c r="F339" s="65" t="str">
        <f t="shared" si="10"/>
        <v/>
      </c>
      <c r="G339" s="65" t="str">
        <f t="shared" si="11"/>
        <v/>
      </c>
    </row>
    <row r="340" s="260" customFormat="1" ht="18.75" customHeight="1" spans="1:7">
      <c r="A340" s="102">
        <v>20410</v>
      </c>
      <c r="B340" s="266" t="s">
        <v>356</v>
      </c>
      <c r="C340" s="60">
        <f>SUM(C341:C345)</f>
        <v>0</v>
      </c>
      <c r="D340" s="60">
        <f>SUM(D341:D345)</f>
        <v>0</v>
      </c>
      <c r="E340" s="60">
        <f>ROUND(SUM(E341:E345),2)</f>
        <v>0</v>
      </c>
      <c r="F340" s="65" t="str">
        <f t="shared" si="10"/>
        <v/>
      </c>
      <c r="G340" s="65" t="str">
        <f t="shared" si="11"/>
        <v/>
      </c>
    </row>
    <row r="341" ht="18.75" customHeight="1" spans="1:7">
      <c r="A341" s="102">
        <v>2041001</v>
      </c>
      <c r="B341" s="266" t="s">
        <v>161</v>
      </c>
      <c r="C341" s="74"/>
      <c r="D341" s="74"/>
      <c r="E341" s="74"/>
      <c r="F341" s="65" t="str">
        <f t="shared" si="10"/>
        <v/>
      </c>
      <c r="G341" s="65" t="str">
        <f t="shared" si="11"/>
        <v/>
      </c>
    </row>
    <row r="342" ht="18.75" customHeight="1" spans="1:7">
      <c r="A342" s="102">
        <v>2041002</v>
      </c>
      <c r="B342" s="266" t="s">
        <v>162</v>
      </c>
      <c r="C342" s="74"/>
      <c r="D342" s="74"/>
      <c r="E342" s="74"/>
      <c r="F342" s="65" t="str">
        <f t="shared" si="10"/>
        <v/>
      </c>
      <c r="G342" s="65" t="str">
        <f t="shared" si="11"/>
        <v/>
      </c>
    </row>
    <row r="343" ht="18.75" customHeight="1" spans="1:7">
      <c r="A343" s="102">
        <v>2041006</v>
      </c>
      <c r="B343" s="266" t="s">
        <v>202</v>
      </c>
      <c r="C343" s="74"/>
      <c r="D343" s="74"/>
      <c r="E343" s="74"/>
      <c r="F343" s="65" t="str">
        <f t="shared" si="10"/>
        <v/>
      </c>
      <c r="G343" s="65" t="str">
        <f t="shared" si="11"/>
        <v/>
      </c>
    </row>
    <row r="344" ht="18.75" customHeight="1" spans="1:7">
      <c r="A344" s="102">
        <v>2041007</v>
      </c>
      <c r="B344" s="266" t="s">
        <v>357</v>
      </c>
      <c r="C344" s="74"/>
      <c r="D344" s="74"/>
      <c r="E344" s="74"/>
      <c r="F344" s="65" t="str">
        <f t="shared" si="10"/>
        <v/>
      </c>
      <c r="G344" s="65" t="str">
        <f t="shared" si="11"/>
        <v/>
      </c>
    </row>
    <row r="345" ht="18.75" customHeight="1" spans="1:7">
      <c r="A345" s="102">
        <v>2041099</v>
      </c>
      <c r="B345" s="266" t="s">
        <v>358</v>
      </c>
      <c r="C345" s="74"/>
      <c r="D345" s="74"/>
      <c r="E345" s="74"/>
      <c r="F345" s="65" t="str">
        <f t="shared" si="10"/>
        <v/>
      </c>
      <c r="G345" s="65" t="str">
        <f t="shared" si="11"/>
        <v/>
      </c>
    </row>
    <row r="346" s="260" customFormat="1" ht="18.75" customHeight="1" spans="1:7">
      <c r="A346" s="102">
        <v>20499</v>
      </c>
      <c r="B346" s="266" t="s">
        <v>359</v>
      </c>
      <c r="C346" s="60">
        <f>C347+C348</f>
        <v>0</v>
      </c>
      <c r="D346" s="60">
        <f>D347+D348</f>
        <v>0</v>
      </c>
      <c r="E346" s="60">
        <f>ROUND(E347+E348,2)</f>
        <v>0</v>
      </c>
      <c r="F346" s="65" t="str">
        <f t="shared" si="10"/>
        <v/>
      </c>
      <c r="G346" s="65" t="str">
        <f t="shared" si="11"/>
        <v/>
      </c>
    </row>
    <row r="347" ht="18.75" customHeight="1" spans="1:7">
      <c r="A347" s="102">
        <v>2049902</v>
      </c>
      <c r="B347" s="266" t="s">
        <v>360</v>
      </c>
      <c r="C347" s="74"/>
      <c r="D347" s="74"/>
      <c r="E347" s="74"/>
      <c r="F347" s="65" t="str">
        <f t="shared" si="10"/>
        <v/>
      </c>
      <c r="G347" s="65" t="str">
        <f t="shared" si="11"/>
        <v/>
      </c>
    </row>
    <row r="348" ht="18.75" customHeight="1" spans="1:7">
      <c r="A348" s="102">
        <v>2049999</v>
      </c>
      <c r="B348" s="266" t="s">
        <v>361</v>
      </c>
      <c r="C348" s="74"/>
      <c r="D348" s="74"/>
      <c r="E348" s="74"/>
      <c r="F348" s="65" t="str">
        <f t="shared" si="10"/>
        <v/>
      </c>
      <c r="G348" s="65" t="str">
        <f t="shared" si="11"/>
        <v/>
      </c>
    </row>
    <row r="349" s="260" customFormat="1" ht="18.75" customHeight="1" spans="1:7">
      <c r="A349" s="102">
        <v>205</v>
      </c>
      <c r="B349" s="266" t="s">
        <v>362</v>
      </c>
      <c r="C349" s="63">
        <f>C350+C355+C362+C368+C374+C378+C382+C386+C392+C399</f>
        <v>35372</v>
      </c>
      <c r="D349" s="63">
        <f>D350+D355+D362+D368+D374+D378+D382+D386+D392+D399</f>
        <v>33629</v>
      </c>
      <c r="E349" s="63">
        <f>ROUND(E350+E355+E362+E368+E374+E378+E382+E386+E392+E399,2)</f>
        <v>34000</v>
      </c>
      <c r="F349" s="65">
        <f t="shared" si="10"/>
        <v>0.961212258283388</v>
      </c>
      <c r="G349" s="65">
        <f t="shared" si="11"/>
        <v>1.01103214487496</v>
      </c>
    </row>
    <row r="350" s="260" customFormat="1" ht="18.75" customHeight="1" spans="1:7">
      <c r="A350" s="102">
        <v>20501</v>
      </c>
      <c r="B350" s="266" t="s">
        <v>363</v>
      </c>
      <c r="C350" s="60">
        <f>SUM(C351:C354)</f>
        <v>1372</v>
      </c>
      <c r="D350" s="60">
        <f>SUM(D351:D354)</f>
        <v>1533</v>
      </c>
      <c r="E350" s="60">
        <f>ROUND(SUM(E351:E354),2)</f>
        <v>1747</v>
      </c>
      <c r="F350" s="65">
        <f t="shared" si="10"/>
        <v>1.27332361516035</v>
      </c>
      <c r="G350" s="65">
        <f t="shared" si="11"/>
        <v>1.1395955642531</v>
      </c>
    </row>
    <row r="351" ht="18.75" customHeight="1" spans="1:7">
      <c r="A351" s="102">
        <v>2050101</v>
      </c>
      <c r="B351" s="266" t="s">
        <v>161</v>
      </c>
      <c r="C351" s="74">
        <v>879</v>
      </c>
      <c r="D351" s="74">
        <v>1044</v>
      </c>
      <c r="E351" s="74">
        <v>1360</v>
      </c>
      <c r="F351" s="65">
        <f t="shared" si="10"/>
        <v>1.54721274175199</v>
      </c>
      <c r="G351" s="65">
        <f t="shared" si="11"/>
        <v>1.30268199233716</v>
      </c>
    </row>
    <row r="352" ht="18.75" customHeight="1" spans="1:7">
      <c r="A352" s="102">
        <v>2050102</v>
      </c>
      <c r="B352" s="266" t="s">
        <v>162</v>
      </c>
      <c r="C352" s="74">
        <v>493</v>
      </c>
      <c r="D352" s="74">
        <v>489</v>
      </c>
      <c r="E352" s="74">
        <v>387</v>
      </c>
      <c r="F352" s="65">
        <f t="shared" si="10"/>
        <v>0.78498985801217</v>
      </c>
      <c r="G352" s="65">
        <f t="shared" si="11"/>
        <v>0.791411042944785</v>
      </c>
    </row>
    <row r="353" ht="18.75" customHeight="1" spans="1:7">
      <c r="A353" s="102">
        <v>2050103</v>
      </c>
      <c r="B353" s="266" t="s">
        <v>163</v>
      </c>
      <c r="C353" s="74"/>
      <c r="D353" s="74"/>
      <c r="E353" s="74"/>
      <c r="F353" s="65" t="str">
        <f t="shared" si="10"/>
        <v/>
      </c>
      <c r="G353" s="65" t="str">
        <f t="shared" si="11"/>
        <v/>
      </c>
    </row>
    <row r="354" ht="18.75" customHeight="1" spans="1:7">
      <c r="A354" s="102">
        <v>2050199</v>
      </c>
      <c r="B354" s="266" t="s">
        <v>364</v>
      </c>
      <c r="C354" s="74"/>
      <c r="D354" s="74"/>
      <c r="E354" s="74"/>
      <c r="F354" s="65" t="str">
        <f t="shared" si="10"/>
        <v/>
      </c>
      <c r="G354" s="65" t="str">
        <f t="shared" si="11"/>
        <v/>
      </c>
    </row>
    <row r="355" s="260" customFormat="1" ht="18.75" customHeight="1" spans="1:7">
      <c r="A355" s="102">
        <v>20502</v>
      </c>
      <c r="B355" s="266" t="s">
        <v>365</v>
      </c>
      <c r="C355" s="60">
        <f>SUM(C356:C361)</f>
        <v>31685</v>
      </c>
      <c r="D355" s="60">
        <f>SUM(D356:D361)</f>
        <v>30742</v>
      </c>
      <c r="E355" s="60">
        <f>ROUND(SUM(E356:E361),2)</f>
        <v>31422</v>
      </c>
      <c r="F355" s="65">
        <f t="shared" si="10"/>
        <v>0.991699542370207</v>
      </c>
      <c r="G355" s="65">
        <f t="shared" si="11"/>
        <v>1.0221195758246</v>
      </c>
    </row>
    <row r="356" ht="18.75" customHeight="1" spans="1:7">
      <c r="A356" s="102">
        <v>2050201</v>
      </c>
      <c r="B356" s="266" t="s">
        <v>366</v>
      </c>
      <c r="C356" s="74">
        <v>2997</v>
      </c>
      <c r="D356" s="74">
        <v>3089</v>
      </c>
      <c r="E356" s="74">
        <v>2478</v>
      </c>
      <c r="F356" s="65">
        <f t="shared" si="10"/>
        <v>0.826826826826827</v>
      </c>
      <c r="G356" s="65">
        <f t="shared" si="11"/>
        <v>0.802201359663322</v>
      </c>
    </row>
    <row r="357" ht="18.75" customHeight="1" spans="1:7">
      <c r="A357" s="102">
        <v>2050202</v>
      </c>
      <c r="B357" s="266" t="s">
        <v>367</v>
      </c>
      <c r="C357" s="74">
        <v>12446</v>
      </c>
      <c r="D357" s="74">
        <v>12220</v>
      </c>
      <c r="E357" s="74">
        <v>9696</v>
      </c>
      <c r="F357" s="65">
        <f t="shared" si="10"/>
        <v>0.7790454764583</v>
      </c>
      <c r="G357" s="65">
        <f t="shared" si="11"/>
        <v>0.793453355155483</v>
      </c>
    </row>
    <row r="358" ht="18.75" customHeight="1" spans="1:7">
      <c r="A358" s="102">
        <v>2050203</v>
      </c>
      <c r="B358" s="266" t="s">
        <v>368</v>
      </c>
      <c r="C358" s="74">
        <v>10268</v>
      </c>
      <c r="D358" s="74">
        <v>9748</v>
      </c>
      <c r="E358" s="74">
        <v>15521</v>
      </c>
      <c r="F358" s="65">
        <f t="shared" si="10"/>
        <v>1.51158940397351</v>
      </c>
      <c r="G358" s="65">
        <f t="shared" si="11"/>
        <v>1.59222404595815</v>
      </c>
    </row>
    <row r="359" ht="18.75" customHeight="1" spans="1:7">
      <c r="A359" s="102">
        <v>2050204</v>
      </c>
      <c r="B359" s="266" t="s">
        <v>369</v>
      </c>
      <c r="C359" s="74">
        <v>5974</v>
      </c>
      <c r="D359" s="74">
        <v>5685</v>
      </c>
      <c r="E359" s="74">
        <v>3727</v>
      </c>
      <c r="F359" s="65">
        <f t="shared" si="10"/>
        <v>0.62387010378306</v>
      </c>
      <c r="G359" s="65">
        <f t="shared" si="11"/>
        <v>0.655584872471416</v>
      </c>
    </row>
    <row r="360" ht="18.75" customHeight="1" spans="1:7">
      <c r="A360" s="102">
        <v>2050205</v>
      </c>
      <c r="B360" s="266" t="s">
        <v>370</v>
      </c>
      <c r="C360" s="74"/>
      <c r="D360" s="74"/>
      <c r="E360" s="74"/>
      <c r="F360" s="65" t="str">
        <f t="shared" si="10"/>
        <v/>
      </c>
      <c r="G360" s="65" t="str">
        <f t="shared" si="11"/>
        <v/>
      </c>
    </row>
    <row r="361" ht="18.75" customHeight="1" spans="1:7">
      <c r="A361" s="102">
        <v>2050299</v>
      </c>
      <c r="B361" s="266" t="s">
        <v>371</v>
      </c>
      <c r="C361" s="74"/>
      <c r="D361" s="74"/>
      <c r="E361" s="74"/>
      <c r="F361" s="65" t="str">
        <f t="shared" si="10"/>
        <v/>
      </c>
      <c r="G361" s="65" t="str">
        <f t="shared" si="11"/>
        <v/>
      </c>
    </row>
    <row r="362" s="260" customFormat="1" ht="18.75" customHeight="1" spans="1:7">
      <c r="A362" s="102">
        <v>20503</v>
      </c>
      <c r="B362" s="266" t="s">
        <v>372</v>
      </c>
      <c r="C362" s="60">
        <f>SUM(C363:C367)</f>
        <v>526</v>
      </c>
      <c r="D362" s="60">
        <f>SUM(D363:D367)</f>
        <v>727</v>
      </c>
      <c r="E362" s="60">
        <f>ROUND(SUM(E363:E367),2)</f>
        <v>545</v>
      </c>
      <c r="F362" s="65">
        <f t="shared" si="10"/>
        <v>1.0361216730038</v>
      </c>
      <c r="G362" s="65">
        <f t="shared" si="11"/>
        <v>0.749656121045392</v>
      </c>
    </row>
    <row r="363" ht="18.75" customHeight="1" spans="1:7">
      <c r="A363" s="102">
        <v>2050301</v>
      </c>
      <c r="B363" s="266" t="s">
        <v>373</v>
      </c>
      <c r="C363" s="74"/>
      <c r="D363" s="74"/>
      <c r="E363" s="74"/>
      <c r="F363" s="65" t="str">
        <f t="shared" si="10"/>
        <v/>
      </c>
      <c r="G363" s="65" t="str">
        <f t="shared" si="11"/>
        <v/>
      </c>
    </row>
    <row r="364" ht="18.75" customHeight="1" spans="1:7">
      <c r="A364" s="102">
        <v>2050302</v>
      </c>
      <c r="B364" s="266" t="s">
        <v>374</v>
      </c>
      <c r="C364" s="74">
        <v>526</v>
      </c>
      <c r="D364" s="74">
        <v>712</v>
      </c>
      <c r="E364" s="74">
        <v>530</v>
      </c>
      <c r="F364" s="65">
        <f t="shared" si="10"/>
        <v>1.00760456273764</v>
      </c>
      <c r="G364" s="65">
        <f t="shared" si="11"/>
        <v>0.74438202247191</v>
      </c>
    </row>
    <row r="365" ht="18.75" customHeight="1" spans="1:7">
      <c r="A365" s="102">
        <v>2050303</v>
      </c>
      <c r="B365" s="266" t="s">
        <v>375</v>
      </c>
      <c r="C365" s="74"/>
      <c r="D365" s="74"/>
      <c r="E365" s="74"/>
      <c r="F365" s="65" t="str">
        <f t="shared" si="10"/>
        <v/>
      </c>
      <c r="G365" s="65" t="str">
        <f t="shared" si="11"/>
        <v/>
      </c>
    </row>
    <row r="366" ht="18.75" customHeight="1" spans="1:7">
      <c r="A366" s="102">
        <v>2050305</v>
      </c>
      <c r="B366" s="266" t="s">
        <v>376</v>
      </c>
      <c r="C366" s="74"/>
      <c r="D366" s="74"/>
      <c r="E366" s="74"/>
      <c r="F366" s="65" t="str">
        <f t="shared" si="10"/>
        <v/>
      </c>
      <c r="G366" s="65" t="str">
        <f t="shared" si="11"/>
        <v/>
      </c>
    </row>
    <row r="367" ht="18.75" customHeight="1" spans="1:7">
      <c r="A367" s="102">
        <v>2050399</v>
      </c>
      <c r="B367" s="266" t="s">
        <v>377</v>
      </c>
      <c r="C367" s="74"/>
      <c r="D367" s="74">
        <v>15</v>
      </c>
      <c r="E367" s="74">
        <v>15</v>
      </c>
      <c r="F367" s="65" t="str">
        <f t="shared" si="10"/>
        <v/>
      </c>
      <c r="G367" s="65">
        <f t="shared" si="11"/>
        <v>1</v>
      </c>
    </row>
    <row r="368" s="260" customFormat="1" ht="18.75" customHeight="1" spans="1:7">
      <c r="A368" s="102">
        <v>20504</v>
      </c>
      <c r="B368" s="266" t="s">
        <v>378</v>
      </c>
      <c r="C368" s="60">
        <f>SUM(C369:C373)</f>
        <v>0</v>
      </c>
      <c r="D368" s="60">
        <f>SUM(D369:D373)</f>
        <v>0</v>
      </c>
      <c r="E368" s="60">
        <f>ROUND(SUM(E369:E373),2)</f>
        <v>0</v>
      </c>
      <c r="F368" s="65" t="str">
        <f t="shared" si="10"/>
        <v/>
      </c>
      <c r="G368" s="65" t="str">
        <f t="shared" si="11"/>
        <v/>
      </c>
    </row>
    <row r="369" ht="18.75" customHeight="1" spans="1:7">
      <c r="A369" s="102">
        <v>2050401</v>
      </c>
      <c r="B369" s="266" t="s">
        <v>379</v>
      </c>
      <c r="C369" s="74"/>
      <c r="D369" s="74"/>
      <c r="E369" s="74"/>
      <c r="F369" s="65" t="str">
        <f t="shared" si="10"/>
        <v/>
      </c>
      <c r="G369" s="65" t="str">
        <f t="shared" si="11"/>
        <v/>
      </c>
    </row>
    <row r="370" ht="18.75" customHeight="1" spans="1:7">
      <c r="A370" s="102">
        <v>2050402</v>
      </c>
      <c r="B370" s="266" t="s">
        <v>380</v>
      </c>
      <c r="C370" s="74"/>
      <c r="D370" s="74"/>
      <c r="E370" s="74"/>
      <c r="F370" s="65" t="str">
        <f t="shared" si="10"/>
        <v/>
      </c>
      <c r="G370" s="65" t="str">
        <f t="shared" si="11"/>
        <v/>
      </c>
    </row>
    <row r="371" ht="18.75" customHeight="1" spans="1:7">
      <c r="A371" s="102">
        <v>2050403</v>
      </c>
      <c r="B371" s="266" t="s">
        <v>381</v>
      </c>
      <c r="C371" s="74"/>
      <c r="D371" s="74"/>
      <c r="E371" s="74"/>
      <c r="F371" s="65" t="str">
        <f t="shared" si="10"/>
        <v/>
      </c>
      <c r="G371" s="65" t="str">
        <f t="shared" si="11"/>
        <v/>
      </c>
    </row>
    <row r="372" ht="18.75" customHeight="1" spans="1:7">
      <c r="A372" s="102">
        <v>2050404</v>
      </c>
      <c r="B372" s="266" t="s">
        <v>382</v>
      </c>
      <c r="C372" s="74"/>
      <c r="D372" s="74"/>
      <c r="E372" s="74"/>
      <c r="F372" s="65" t="str">
        <f t="shared" si="10"/>
        <v/>
      </c>
      <c r="G372" s="65" t="str">
        <f t="shared" si="11"/>
        <v/>
      </c>
    </row>
    <row r="373" ht="18.75" customHeight="1" spans="1:7">
      <c r="A373" s="102">
        <v>2050499</v>
      </c>
      <c r="B373" s="266" t="s">
        <v>383</v>
      </c>
      <c r="C373" s="74"/>
      <c r="D373" s="74"/>
      <c r="E373" s="74"/>
      <c r="F373" s="65" t="str">
        <f t="shared" si="10"/>
        <v/>
      </c>
      <c r="G373" s="65" t="str">
        <f t="shared" si="11"/>
        <v/>
      </c>
    </row>
    <row r="374" s="260" customFormat="1" ht="18.75" customHeight="1" spans="1:7">
      <c r="A374" s="102">
        <v>20505</v>
      </c>
      <c r="B374" s="266" t="s">
        <v>384</v>
      </c>
      <c r="C374" s="60">
        <f>SUM(C375:C377)</f>
        <v>0</v>
      </c>
      <c r="D374" s="60">
        <f>SUM(D375:D377)</f>
        <v>0</v>
      </c>
      <c r="E374" s="60">
        <f>ROUND(SUM(E375:E377),2)</f>
        <v>0</v>
      </c>
      <c r="F374" s="65" t="str">
        <f t="shared" si="10"/>
        <v/>
      </c>
      <c r="G374" s="65" t="str">
        <f t="shared" si="11"/>
        <v/>
      </c>
    </row>
    <row r="375" ht="18.75" customHeight="1" spans="1:7">
      <c r="A375" s="102">
        <v>2050501</v>
      </c>
      <c r="B375" s="266" t="s">
        <v>385</v>
      </c>
      <c r="C375" s="74"/>
      <c r="D375" s="74"/>
      <c r="E375" s="74"/>
      <c r="F375" s="65" t="str">
        <f t="shared" si="10"/>
        <v/>
      </c>
      <c r="G375" s="65" t="str">
        <f t="shared" si="11"/>
        <v/>
      </c>
    </row>
    <row r="376" ht="18.75" customHeight="1" spans="1:7">
      <c r="A376" s="102">
        <v>2050502</v>
      </c>
      <c r="B376" s="266" t="s">
        <v>386</v>
      </c>
      <c r="C376" s="74"/>
      <c r="D376" s="74"/>
      <c r="E376" s="74"/>
      <c r="F376" s="65" t="str">
        <f t="shared" si="10"/>
        <v/>
      </c>
      <c r="G376" s="65" t="str">
        <f t="shared" si="11"/>
        <v/>
      </c>
    </row>
    <row r="377" ht="18.75" customHeight="1" spans="1:7">
      <c r="A377" s="102">
        <v>2050599</v>
      </c>
      <c r="B377" s="266" t="s">
        <v>387</v>
      </c>
      <c r="C377" s="74"/>
      <c r="D377" s="74"/>
      <c r="E377" s="74"/>
      <c r="F377" s="65" t="str">
        <f t="shared" si="10"/>
        <v/>
      </c>
      <c r="G377" s="65" t="str">
        <f t="shared" si="11"/>
        <v/>
      </c>
    </row>
    <row r="378" s="260" customFormat="1" ht="18.75" customHeight="1" spans="1:7">
      <c r="A378" s="102">
        <v>20506</v>
      </c>
      <c r="B378" s="266" t="s">
        <v>388</v>
      </c>
      <c r="C378" s="60">
        <f>SUM(C379:C381)</f>
        <v>0</v>
      </c>
      <c r="D378" s="60">
        <f>SUM(D379:D381)</f>
        <v>0</v>
      </c>
      <c r="E378" s="60">
        <f>ROUND(SUM(E379:E381),2)</f>
        <v>0</v>
      </c>
      <c r="F378" s="65" t="str">
        <f t="shared" si="10"/>
        <v/>
      </c>
      <c r="G378" s="65" t="str">
        <f t="shared" si="11"/>
        <v/>
      </c>
    </row>
    <row r="379" ht="18.75" customHeight="1" spans="1:7">
      <c r="A379" s="102">
        <v>2050601</v>
      </c>
      <c r="B379" s="266" t="s">
        <v>389</v>
      </c>
      <c r="C379" s="74"/>
      <c r="D379" s="74"/>
      <c r="E379" s="74"/>
      <c r="F379" s="65" t="str">
        <f t="shared" si="10"/>
        <v/>
      </c>
      <c r="G379" s="65" t="str">
        <f t="shared" si="11"/>
        <v/>
      </c>
    </row>
    <row r="380" ht="18.75" customHeight="1" spans="1:7">
      <c r="A380" s="102">
        <v>2050602</v>
      </c>
      <c r="B380" s="266" t="s">
        <v>390</v>
      </c>
      <c r="C380" s="74"/>
      <c r="D380" s="74"/>
      <c r="E380" s="74"/>
      <c r="F380" s="65" t="str">
        <f t="shared" si="10"/>
        <v/>
      </c>
      <c r="G380" s="65" t="str">
        <f t="shared" si="11"/>
        <v/>
      </c>
    </row>
    <row r="381" ht="18.75" customHeight="1" spans="1:7">
      <c r="A381" s="102">
        <v>2050699</v>
      </c>
      <c r="B381" s="266" t="s">
        <v>391</v>
      </c>
      <c r="C381" s="74"/>
      <c r="D381" s="74"/>
      <c r="E381" s="74"/>
      <c r="F381" s="65" t="str">
        <f t="shared" si="10"/>
        <v/>
      </c>
      <c r="G381" s="65" t="str">
        <f t="shared" si="11"/>
        <v/>
      </c>
    </row>
    <row r="382" s="260" customFormat="1" ht="18.75" customHeight="1" spans="1:7">
      <c r="A382" s="102">
        <v>20507</v>
      </c>
      <c r="B382" s="266" t="s">
        <v>392</v>
      </c>
      <c r="C382" s="60">
        <f>SUM(C383:C385)</f>
        <v>21</v>
      </c>
      <c r="D382" s="60">
        <f>SUM(D383:D385)</f>
        <v>0</v>
      </c>
      <c r="E382" s="60">
        <f>ROUND(SUM(E383:E385),2)</f>
        <v>0</v>
      </c>
      <c r="F382" s="65">
        <f t="shared" si="10"/>
        <v>0</v>
      </c>
      <c r="G382" s="65" t="str">
        <f t="shared" si="11"/>
        <v/>
      </c>
    </row>
    <row r="383" ht="18.75" customHeight="1" spans="1:7">
      <c r="A383" s="102">
        <v>2050701</v>
      </c>
      <c r="B383" s="266" t="s">
        <v>393</v>
      </c>
      <c r="C383" s="74"/>
      <c r="D383" s="74"/>
      <c r="E383" s="74"/>
      <c r="F383" s="65" t="str">
        <f t="shared" si="10"/>
        <v/>
      </c>
      <c r="G383" s="65" t="str">
        <f t="shared" si="11"/>
        <v/>
      </c>
    </row>
    <row r="384" ht="18.75" customHeight="1" spans="1:7">
      <c r="A384" s="102">
        <v>2050702</v>
      </c>
      <c r="B384" s="266" t="s">
        <v>394</v>
      </c>
      <c r="C384" s="74"/>
      <c r="D384" s="74"/>
      <c r="E384" s="74"/>
      <c r="F384" s="65" t="str">
        <f t="shared" si="10"/>
        <v/>
      </c>
      <c r="G384" s="65" t="str">
        <f t="shared" si="11"/>
        <v/>
      </c>
    </row>
    <row r="385" ht="18.75" customHeight="1" spans="1:7">
      <c r="A385" s="102">
        <v>2050799</v>
      </c>
      <c r="B385" s="266" t="s">
        <v>395</v>
      </c>
      <c r="C385" s="74">
        <v>21</v>
      </c>
      <c r="D385" s="74"/>
      <c r="E385" s="74"/>
      <c r="F385" s="65">
        <f t="shared" si="10"/>
        <v>0</v>
      </c>
      <c r="G385" s="65" t="str">
        <f t="shared" si="11"/>
        <v/>
      </c>
    </row>
    <row r="386" s="260" customFormat="1" ht="18.75" customHeight="1" spans="1:7">
      <c r="A386" s="102">
        <v>20508</v>
      </c>
      <c r="B386" s="266" t="s">
        <v>396</v>
      </c>
      <c r="C386" s="60">
        <f>SUM(C387:C391)</f>
        <v>279</v>
      </c>
      <c r="D386" s="60">
        <f>SUM(D387:D391)</f>
        <v>210</v>
      </c>
      <c r="E386" s="60">
        <f>ROUND(SUM(E387:E391),2)</f>
        <v>71</v>
      </c>
      <c r="F386" s="65">
        <f t="shared" si="10"/>
        <v>0.254480286738351</v>
      </c>
      <c r="G386" s="65">
        <f t="shared" si="11"/>
        <v>0.338095238095238</v>
      </c>
    </row>
    <row r="387" ht="18.75" customHeight="1" spans="1:7">
      <c r="A387" s="102">
        <v>2050801</v>
      </c>
      <c r="B387" s="266" t="s">
        <v>397</v>
      </c>
      <c r="C387" s="74"/>
      <c r="D387" s="74"/>
      <c r="E387" s="74"/>
      <c r="F387" s="65" t="str">
        <f t="shared" si="10"/>
        <v/>
      </c>
      <c r="G387" s="65" t="str">
        <f t="shared" si="11"/>
        <v/>
      </c>
    </row>
    <row r="388" ht="18.75" customHeight="1" spans="1:7">
      <c r="A388" s="102">
        <v>2050802</v>
      </c>
      <c r="B388" s="266" t="s">
        <v>398</v>
      </c>
      <c r="C388" s="74">
        <v>226</v>
      </c>
      <c r="D388" s="74">
        <v>139</v>
      </c>
      <c r="E388" s="74">
        <v>61</v>
      </c>
      <c r="F388" s="65">
        <f t="shared" si="10"/>
        <v>0.269911504424779</v>
      </c>
      <c r="G388" s="65">
        <f t="shared" si="11"/>
        <v>0.438848920863309</v>
      </c>
    </row>
    <row r="389" ht="18.75" customHeight="1" spans="1:7">
      <c r="A389" s="102">
        <v>2050803</v>
      </c>
      <c r="B389" s="266" t="s">
        <v>399</v>
      </c>
      <c r="C389" s="74">
        <v>53</v>
      </c>
      <c r="D389" s="74">
        <v>71</v>
      </c>
      <c r="E389" s="74">
        <v>10</v>
      </c>
      <c r="F389" s="65">
        <f t="shared" si="10"/>
        <v>0.188679245283019</v>
      </c>
      <c r="G389" s="65">
        <f t="shared" si="11"/>
        <v>0.140845070422535</v>
      </c>
    </row>
    <row r="390" ht="18.75" customHeight="1" spans="1:7">
      <c r="A390" s="102">
        <v>2050804</v>
      </c>
      <c r="B390" s="266" t="s">
        <v>400</v>
      </c>
      <c r="C390" s="74"/>
      <c r="D390" s="74"/>
      <c r="E390" s="74"/>
      <c r="F390" s="65" t="str">
        <f t="shared" si="10"/>
        <v/>
      </c>
      <c r="G390" s="65" t="str">
        <f t="shared" si="11"/>
        <v/>
      </c>
    </row>
    <row r="391" ht="18.75" customHeight="1" spans="1:7">
      <c r="A391" s="102">
        <v>2050899</v>
      </c>
      <c r="B391" s="266" t="s">
        <v>401</v>
      </c>
      <c r="C391" s="74"/>
      <c r="D391" s="74"/>
      <c r="E391" s="74"/>
      <c r="F391" s="65" t="str">
        <f t="shared" ref="F391:F454" si="12">IFERROR(E391/C391,"")</f>
        <v/>
      </c>
      <c r="G391" s="65" t="str">
        <f t="shared" ref="G391:G454" si="13">IFERROR(E391/D391,"")</f>
        <v/>
      </c>
    </row>
    <row r="392" s="260" customFormat="1" ht="18.75" customHeight="1" spans="1:7">
      <c r="A392" s="102">
        <v>20509</v>
      </c>
      <c r="B392" s="266" t="s">
        <v>402</v>
      </c>
      <c r="C392" s="60">
        <f>SUM(C393:C398)</f>
        <v>1489</v>
      </c>
      <c r="D392" s="60">
        <f>SUM(D393:D398)</f>
        <v>417</v>
      </c>
      <c r="E392" s="60">
        <f>ROUND(SUM(E393:E398),2)</f>
        <v>215</v>
      </c>
      <c r="F392" s="65">
        <f t="shared" si="12"/>
        <v>0.144392209536602</v>
      </c>
      <c r="G392" s="65">
        <f t="shared" si="13"/>
        <v>0.515587529976019</v>
      </c>
    </row>
    <row r="393" ht="18.75" customHeight="1" spans="1:7">
      <c r="A393" s="102">
        <v>2050901</v>
      </c>
      <c r="B393" s="266" t="s">
        <v>403</v>
      </c>
      <c r="C393" s="74">
        <v>913</v>
      </c>
      <c r="D393" s="74">
        <v>415</v>
      </c>
      <c r="E393" s="74">
        <v>213</v>
      </c>
      <c r="F393" s="65">
        <f t="shared" si="12"/>
        <v>0.233296823658269</v>
      </c>
      <c r="G393" s="65">
        <f t="shared" si="13"/>
        <v>0.513253012048193</v>
      </c>
    </row>
    <row r="394" ht="18.75" customHeight="1" spans="1:7">
      <c r="A394" s="102">
        <v>2050902</v>
      </c>
      <c r="B394" s="266" t="s">
        <v>404</v>
      </c>
      <c r="C394" s="74">
        <v>576</v>
      </c>
      <c r="D394" s="74">
        <v>2</v>
      </c>
      <c r="E394" s="74">
        <v>2</v>
      </c>
      <c r="F394" s="65">
        <f t="shared" si="12"/>
        <v>0.00347222222222222</v>
      </c>
      <c r="G394" s="65">
        <f t="shared" si="13"/>
        <v>1</v>
      </c>
    </row>
    <row r="395" ht="18.75" customHeight="1" spans="1:7">
      <c r="A395" s="102">
        <v>2050903</v>
      </c>
      <c r="B395" s="266" t="s">
        <v>405</v>
      </c>
      <c r="C395" s="74"/>
      <c r="D395" s="74"/>
      <c r="E395" s="74"/>
      <c r="F395" s="65" t="str">
        <f t="shared" si="12"/>
        <v/>
      </c>
      <c r="G395" s="65" t="str">
        <f t="shared" si="13"/>
        <v/>
      </c>
    </row>
    <row r="396" ht="18.75" customHeight="1" spans="1:7">
      <c r="A396" s="102">
        <v>2050904</v>
      </c>
      <c r="B396" s="266" t="s">
        <v>406</v>
      </c>
      <c r="C396" s="74"/>
      <c r="D396" s="74"/>
      <c r="E396" s="74"/>
      <c r="F396" s="65" t="str">
        <f t="shared" si="12"/>
        <v/>
      </c>
      <c r="G396" s="65" t="str">
        <f t="shared" si="13"/>
        <v/>
      </c>
    </row>
    <row r="397" ht="18.75" customHeight="1" spans="1:7">
      <c r="A397" s="102">
        <v>2050905</v>
      </c>
      <c r="B397" s="266" t="s">
        <v>407</v>
      </c>
      <c r="C397" s="74"/>
      <c r="D397" s="74"/>
      <c r="E397" s="74"/>
      <c r="F397" s="65" t="str">
        <f t="shared" si="12"/>
        <v/>
      </c>
      <c r="G397" s="65" t="str">
        <f t="shared" si="13"/>
        <v/>
      </c>
    </row>
    <row r="398" ht="18.75" customHeight="1" spans="1:7">
      <c r="A398" s="102">
        <v>2050999</v>
      </c>
      <c r="B398" s="266" t="s">
        <v>408</v>
      </c>
      <c r="C398" s="74"/>
      <c r="D398" s="74"/>
      <c r="E398" s="74"/>
      <c r="F398" s="65" t="str">
        <f t="shared" si="12"/>
        <v/>
      </c>
      <c r="G398" s="65" t="str">
        <f t="shared" si="13"/>
        <v/>
      </c>
    </row>
    <row r="399" s="260" customFormat="1" ht="18.75" customHeight="1" spans="1:7">
      <c r="A399" s="102">
        <v>20599</v>
      </c>
      <c r="B399" s="266" t="s">
        <v>409</v>
      </c>
      <c r="C399" s="60">
        <f>C400</f>
        <v>0</v>
      </c>
      <c r="D399" s="60">
        <f>D400</f>
        <v>0</v>
      </c>
      <c r="E399" s="60">
        <f>ROUND(E400,2)</f>
        <v>0</v>
      </c>
      <c r="F399" s="65" t="str">
        <f t="shared" si="12"/>
        <v/>
      </c>
      <c r="G399" s="65" t="str">
        <f t="shared" si="13"/>
        <v/>
      </c>
    </row>
    <row r="400" ht="18.75" customHeight="1" spans="1:7">
      <c r="A400" s="102">
        <v>2059999</v>
      </c>
      <c r="B400" s="266" t="s">
        <v>410</v>
      </c>
      <c r="C400" s="74"/>
      <c r="D400" s="74"/>
      <c r="E400" s="74"/>
      <c r="F400" s="65" t="str">
        <f t="shared" si="12"/>
        <v/>
      </c>
      <c r="G400" s="65" t="str">
        <f t="shared" si="13"/>
        <v/>
      </c>
    </row>
    <row r="401" s="260" customFormat="1" ht="18.75" customHeight="1" spans="1:7">
      <c r="A401" s="102">
        <v>206</v>
      </c>
      <c r="B401" s="266" t="s">
        <v>411</v>
      </c>
      <c r="C401" s="63">
        <f>C402+C407+C416+C422+C427+C432+C437+C444+C448+C452</f>
        <v>14546</v>
      </c>
      <c r="D401" s="63">
        <f>D402+D407+D416+D422+D427+D432+D437+D444+D448+D452</f>
        <v>10260</v>
      </c>
      <c r="E401" s="63">
        <f>ROUND(E402+E407+E416+E422+E427+E432+E437+E444+E448+E452,2)</f>
        <v>11000</v>
      </c>
      <c r="F401" s="65">
        <f t="shared" si="12"/>
        <v>0.756221641688437</v>
      </c>
      <c r="G401" s="65">
        <f t="shared" si="13"/>
        <v>1.07212475633528</v>
      </c>
    </row>
    <row r="402" s="260" customFormat="1" ht="18.75" customHeight="1" spans="1:7">
      <c r="A402" s="102">
        <v>20601</v>
      </c>
      <c r="B402" s="266" t="s">
        <v>412</v>
      </c>
      <c r="C402" s="60">
        <f>SUM(C403:C406)</f>
        <v>0</v>
      </c>
      <c r="D402" s="60">
        <f>SUM(D403:D406)</f>
        <v>45</v>
      </c>
      <c r="E402" s="60">
        <f>ROUND(SUM(E403:E406),2)</f>
        <v>45</v>
      </c>
      <c r="F402" s="65" t="str">
        <f t="shared" si="12"/>
        <v/>
      </c>
      <c r="G402" s="65">
        <f t="shared" si="13"/>
        <v>1</v>
      </c>
    </row>
    <row r="403" ht="18.75" customHeight="1" spans="1:7">
      <c r="A403" s="102">
        <v>2060101</v>
      </c>
      <c r="B403" s="266" t="s">
        <v>161</v>
      </c>
      <c r="C403" s="74"/>
      <c r="D403" s="74"/>
      <c r="E403" s="74"/>
      <c r="F403" s="65" t="str">
        <f t="shared" si="12"/>
        <v/>
      </c>
      <c r="G403" s="65" t="str">
        <f t="shared" si="13"/>
        <v/>
      </c>
    </row>
    <row r="404" ht="18.75" customHeight="1" spans="1:7">
      <c r="A404" s="102">
        <v>2060102</v>
      </c>
      <c r="B404" s="266" t="s">
        <v>162</v>
      </c>
      <c r="C404" s="74"/>
      <c r="D404" s="74"/>
      <c r="E404" s="74"/>
      <c r="F404" s="65" t="str">
        <f t="shared" si="12"/>
        <v/>
      </c>
      <c r="G404" s="65" t="str">
        <f t="shared" si="13"/>
        <v/>
      </c>
    </row>
    <row r="405" ht="18.75" customHeight="1" spans="1:7">
      <c r="A405" s="102">
        <v>2060103</v>
      </c>
      <c r="B405" s="266" t="s">
        <v>163</v>
      </c>
      <c r="C405" s="74"/>
      <c r="D405" s="74"/>
      <c r="E405" s="74"/>
      <c r="F405" s="65" t="str">
        <f t="shared" si="12"/>
        <v/>
      </c>
      <c r="G405" s="65" t="str">
        <f t="shared" si="13"/>
        <v/>
      </c>
    </row>
    <row r="406" ht="18.75" customHeight="1" spans="1:7">
      <c r="A406" s="102">
        <v>2060199</v>
      </c>
      <c r="B406" s="266" t="s">
        <v>413</v>
      </c>
      <c r="C406" s="74"/>
      <c r="D406" s="74">
        <v>45</v>
      </c>
      <c r="E406" s="74">
        <v>45</v>
      </c>
      <c r="F406" s="65" t="str">
        <f t="shared" si="12"/>
        <v/>
      </c>
      <c r="G406" s="65">
        <f t="shared" si="13"/>
        <v>1</v>
      </c>
    </row>
    <row r="407" s="260" customFormat="1" ht="18.75" customHeight="1" spans="1:7">
      <c r="A407" s="102">
        <v>20602</v>
      </c>
      <c r="B407" s="266" t="s">
        <v>414</v>
      </c>
      <c r="C407" s="60">
        <f>SUM(C408:C415)</f>
        <v>0</v>
      </c>
      <c r="D407" s="60">
        <f>SUM(D408:D415)</f>
        <v>0</v>
      </c>
      <c r="E407" s="60">
        <f>ROUND(SUM(E408:E415),2)</f>
        <v>0</v>
      </c>
      <c r="F407" s="65" t="str">
        <f t="shared" si="12"/>
        <v/>
      </c>
      <c r="G407" s="65" t="str">
        <f t="shared" si="13"/>
        <v/>
      </c>
    </row>
    <row r="408" ht="18.75" customHeight="1" spans="1:7">
      <c r="A408" s="102">
        <v>2060201</v>
      </c>
      <c r="B408" s="266" t="s">
        <v>415</v>
      </c>
      <c r="C408" s="74"/>
      <c r="D408" s="74"/>
      <c r="E408" s="74"/>
      <c r="F408" s="65" t="str">
        <f t="shared" si="12"/>
        <v/>
      </c>
      <c r="G408" s="65" t="str">
        <f t="shared" si="13"/>
        <v/>
      </c>
    </row>
    <row r="409" ht="18.75" customHeight="1" spans="1:7">
      <c r="A409" s="102">
        <v>2060203</v>
      </c>
      <c r="B409" s="266" t="s">
        <v>416</v>
      </c>
      <c r="C409" s="74"/>
      <c r="D409" s="74"/>
      <c r="E409" s="74"/>
      <c r="F409" s="65" t="str">
        <f t="shared" si="12"/>
        <v/>
      </c>
      <c r="G409" s="65" t="str">
        <f t="shared" si="13"/>
        <v/>
      </c>
    </row>
    <row r="410" ht="18.75" customHeight="1" spans="1:7">
      <c r="A410" s="102">
        <v>2060204</v>
      </c>
      <c r="B410" s="266" t="s">
        <v>417</v>
      </c>
      <c r="C410" s="74"/>
      <c r="D410" s="74"/>
      <c r="E410" s="74"/>
      <c r="F410" s="65" t="str">
        <f t="shared" si="12"/>
        <v/>
      </c>
      <c r="G410" s="65" t="str">
        <f t="shared" si="13"/>
        <v/>
      </c>
    </row>
    <row r="411" ht="18.75" customHeight="1" spans="1:7">
      <c r="A411" s="102">
        <v>2060205</v>
      </c>
      <c r="B411" s="266" t="s">
        <v>418</v>
      </c>
      <c r="C411" s="74"/>
      <c r="D411" s="74"/>
      <c r="E411" s="74"/>
      <c r="F411" s="65" t="str">
        <f t="shared" si="12"/>
        <v/>
      </c>
      <c r="G411" s="65" t="str">
        <f t="shared" si="13"/>
        <v/>
      </c>
    </row>
    <row r="412" ht="18.75" customHeight="1" spans="1:7">
      <c r="A412" s="102">
        <v>2060206</v>
      </c>
      <c r="B412" s="266" t="s">
        <v>419</v>
      </c>
      <c r="C412" s="74"/>
      <c r="D412" s="74"/>
      <c r="E412" s="74"/>
      <c r="F412" s="65" t="str">
        <f t="shared" si="12"/>
        <v/>
      </c>
      <c r="G412" s="65" t="str">
        <f t="shared" si="13"/>
        <v/>
      </c>
    </row>
    <row r="413" ht="18.75" customHeight="1" spans="1:7">
      <c r="A413" s="102">
        <v>2060207</v>
      </c>
      <c r="B413" s="266" t="s">
        <v>420</v>
      </c>
      <c r="C413" s="74"/>
      <c r="D413" s="74"/>
      <c r="E413" s="74"/>
      <c r="F413" s="65" t="str">
        <f t="shared" si="12"/>
        <v/>
      </c>
      <c r="G413" s="65" t="str">
        <f t="shared" si="13"/>
        <v/>
      </c>
    </row>
    <row r="414" ht="18.75" customHeight="1" spans="1:7">
      <c r="A414" s="102">
        <v>2060208</v>
      </c>
      <c r="B414" s="266" t="s">
        <v>421</v>
      </c>
      <c r="C414" s="74"/>
      <c r="D414" s="74"/>
      <c r="E414" s="74"/>
      <c r="F414" s="65" t="str">
        <f t="shared" si="12"/>
        <v/>
      </c>
      <c r="G414" s="65" t="str">
        <f t="shared" si="13"/>
        <v/>
      </c>
    </row>
    <row r="415" ht="18.75" customHeight="1" spans="1:7">
      <c r="A415" s="102">
        <v>2060299</v>
      </c>
      <c r="B415" s="266" t="s">
        <v>422</v>
      </c>
      <c r="C415" s="74"/>
      <c r="D415" s="74"/>
      <c r="E415" s="74"/>
      <c r="F415" s="65" t="str">
        <f t="shared" si="12"/>
        <v/>
      </c>
      <c r="G415" s="65" t="str">
        <f t="shared" si="13"/>
        <v/>
      </c>
    </row>
    <row r="416" s="260" customFormat="1" ht="18.75" customHeight="1" spans="1:7">
      <c r="A416" s="102">
        <v>20603</v>
      </c>
      <c r="B416" s="266" t="s">
        <v>423</v>
      </c>
      <c r="C416" s="60">
        <f>SUM(C417:C421)</f>
        <v>0</v>
      </c>
      <c r="D416" s="60">
        <f>SUM(D417:D421)</f>
        <v>0</v>
      </c>
      <c r="E416" s="60">
        <f>ROUND(SUM(E417:E421),2)</f>
        <v>0</v>
      </c>
      <c r="F416" s="65" t="str">
        <f t="shared" si="12"/>
        <v/>
      </c>
      <c r="G416" s="65" t="str">
        <f t="shared" si="13"/>
        <v/>
      </c>
    </row>
    <row r="417" ht="18.75" customHeight="1" spans="1:7">
      <c r="A417" s="102">
        <v>2060301</v>
      </c>
      <c r="B417" s="266" t="s">
        <v>415</v>
      </c>
      <c r="C417" s="74"/>
      <c r="D417" s="74"/>
      <c r="E417" s="74"/>
      <c r="F417" s="65" t="str">
        <f t="shared" si="12"/>
        <v/>
      </c>
      <c r="G417" s="65" t="str">
        <f t="shared" si="13"/>
        <v/>
      </c>
    </row>
    <row r="418" ht="18.75" customHeight="1" spans="1:7">
      <c r="A418" s="102">
        <v>2060302</v>
      </c>
      <c r="B418" s="266" t="s">
        <v>424</v>
      </c>
      <c r="C418" s="74"/>
      <c r="D418" s="74"/>
      <c r="E418" s="74"/>
      <c r="F418" s="65" t="str">
        <f t="shared" si="12"/>
        <v/>
      </c>
      <c r="G418" s="65" t="str">
        <f t="shared" si="13"/>
        <v/>
      </c>
    </row>
    <row r="419" ht="18.75" customHeight="1" spans="1:7">
      <c r="A419" s="102">
        <v>2060303</v>
      </c>
      <c r="B419" s="266" t="s">
        <v>425</v>
      </c>
      <c r="C419" s="74"/>
      <c r="D419" s="74"/>
      <c r="E419" s="74"/>
      <c r="F419" s="65" t="str">
        <f t="shared" si="12"/>
        <v/>
      </c>
      <c r="G419" s="65" t="str">
        <f t="shared" si="13"/>
        <v/>
      </c>
    </row>
    <row r="420" ht="18.75" customHeight="1" spans="1:7">
      <c r="A420" s="102">
        <v>2060304</v>
      </c>
      <c r="B420" s="266" t="s">
        <v>426</v>
      </c>
      <c r="C420" s="74"/>
      <c r="D420" s="74"/>
      <c r="E420" s="74"/>
      <c r="F420" s="65" t="str">
        <f t="shared" si="12"/>
        <v/>
      </c>
      <c r="G420" s="65" t="str">
        <f t="shared" si="13"/>
        <v/>
      </c>
    </row>
    <row r="421" ht="18.75" customHeight="1" spans="1:7">
      <c r="A421" s="102">
        <v>2060399</v>
      </c>
      <c r="B421" s="266" t="s">
        <v>427</v>
      </c>
      <c r="C421" s="74"/>
      <c r="D421" s="74"/>
      <c r="E421" s="74"/>
      <c r="F421" s="65" t="str">
        <f t="shared" si="12"/>
        <v/>
      </c>
      <c r="G421" s="65" t="str">
        <f t="shared" si="13"/>
        <v/>
      </c>
    </row>
    <row r="422" s="260" customFormat="1" ht="18.75" customHeight="1" spans="1:7">
      <c r="A422" s="102">
        <v>20604</v>
      </c>
      <c r="B422" s="266" t="s">
        <v>428</v>
      </c>
      <c r="C422" s="60">
        <f>SUM(C423:C426)</f>
        <v>14429</v>
      </c>
      <c r="D422" s="60">
        <f>SUM(D423:D426)</f>
        <v>10100</v>
      </c>
      <c r="E422" s="60">
        <f>ROUND(SUM(E423:E426),2)</f>
        <v>10747</v>
      </c>
      <c r="F422" s="65">
        <f t="shared" si="12"/>
        <v>0.744819460808095</v>
      </c>
      <c r="G422" s="65">
        <f t="shared" si="13"/>
        <v>1.06405940594059</v>
      </c>
    </row>
    <row r="423" ht="18.75" customHeight="1" spans="1:7">
      <c r="A423" s="102">
        <v>2060401</v>
      </c>
      <c r="B423" s="266" t="s">
        <v>415</v>
      </c>
      <c r="C423" s="74"/>
      <c r="D423" s="74"/>
      <c r="E423" s="74"/>
      <c r="F423" s="65" t="str">
        <f t="shared" si="12"/>
        <v/>
      </c>
      <c r="G423" s="65" t="str">
        <f t="shared" si="13"/>
        <v/>
      </c>
    </row>
    <row r="424" ht="18.75" customHeight="1" spans="1:7">
      <c r="A424" s="102">
        <v>2060404</v>
      </c>
      <c r="B424" s="266" t="s">
        <v>429</v>
      </c>
      <c r="C424" s="74"/>
      <c r="D424" s="74"/>
      <c r="E424" s="74"/>
      <c r="F424" s="65" t="str">
        <f t="shared" si="12"/>
        <v/>
      </c>
      <c r="G424" s="65" t="str">
        <f t="shared" si="13"/>
        <v/>
      </c>
    </row>
    <row r="425" ht="18.75" customHeight="1" spans="1:7">
      <c r="A425" s="102">
        <v>2060405</v>
      </c>
      <c r="B425" s="266" t="s">
        <v>430</v>
      </c>
      <c r="C425" s="74"/>
      <c r="D425" s="74"/>
      <c r="E425" s="74"/>
      <c r="F425" s="65" t="str">
        <f t="shared" si="12"/>
        <v/>
      </c>
      <c r="G425" s="65" t="str">
        <f t="shared" si="13"/>
        <v/>
      </c>
    </row>
    <row r="426" ht="18.75" customHeight="1" spans="1:7">
      <c r="A426" s="102">
        <v>2060499</v>
      </c>
      <c r="B426" s="266" t="s">
        <v>431</v>
      </c>
      <c r="C426" s="74">
        <v>14429</v>
      </c>
      <c r="D426" s="74">
        <v>10100</v>
      </c>
      <c r="E426" s="74">
        <v>10747</v>
      </c>
      <c r="F426" s="65">
        <f t="shared" si="12"/>
        <v>0.744819460808095</v>
      </c>
      <c r="G426" s="65">
        <f t="shared" si="13"/>
        <v>1.06405940594059</v>
      </c>
    </row>
    <row r="427" s="260" customFormat="1" ht="18.75" customHeight="1" spans="1:7">
      <c r="A427" s="102">
        <v>20605</v>
      </c>
      <c r="B427" s="266" t="s">
        <v>432</v>
      </c>
      <c r="C427" s="60">
        <f>SUM(C428:C431)</f>
        <v>12</v>
      </c>
      <c r="D427" s="60">
        <f>SUM(D428:D431)</f>
        <v>0</v>
      </c>
      <c r="E427" s="60">
        <f>ROUND(SUM(E428:E431),2)</f>
        <v>0</v>
      </c>
      <c r="F427" s="65">
        <f t="shared" si="12"/>
        <v>0</v>
      </c>
      <c r="G427" s="65" t="str">
        <f t="shared" si="13"/>
        <v/>
      </c>
    </row>
    <row r="428" ht="18.75" customHeight="1" spans="1:7">
      <c r="A428" s="102">
        <v>2060501</v>
      </c>
      <c r="B428" s="266" t="s">
        <v>415</v>
      </c>
      <c r="C428" s="74"/>
      <c r="D428" s="74"/>
      <c r="E428" s="74"/>
      <c r="F428" s="65" t="str">
        <f t="shared" si="12"/>
        <v/>
      </c>
      <c r="G428" s="65" t="str">
        <f t="shared" si="13"/>
        <v/>
      </c>
    </row>
    <row r="429" ht="18.75" customHeight="1" spans="1:7">
      <c r="A429" s="102">
        <v>2060502</v>
      </c>
      <c r="B429" s="266" t="s">
        <v>433</v>
      </c>
      <c r="C429" s="74"/>
      <c r="D429" s="74"/>
      <c r="E429" s="74"/>
      <c r="F429" s="65" t="str">
        <f t="shared" si="12"/>
        <v/>
      </c>
      <c r="G429" s="65" t="str">
        <f t="shared" si="13"/>
        <v/>
      </c>
    </row>
    <row r="430" ht="18.75" customHeight="1" spans="1:7">
      <c r="A430" s="102">
        <v>2060503</v>
      </c>
      <c r="B430" s="266" t="s">
        <v>434</v>
      </c>
      <c r="C430" s="74"/>
      <c r="D430" s="74"/>
      <c r="E430" s="74"/>
      <c r="F430" s="65" t="str">
        <f t="shared" si="12"/>
        <v/>
      </c>
      <c r="G430" s="65" t="str">
        <f t="shared" si="13"/>
        <v/>
      </c>
    </row>
    <row r="431" ht="18.75" customHeight="1" spans="1:7">
      <c r="A431" s="102">
        <v>2060599</v>
      </c>
      <c r="B431" s="266" t="s">
        <v>435</v>
      </c>
      <c r="C431" s="74">
        <v>12</v>
      </c>
      <c r="D431" s="74"/>
      <c r="E431" s="74"/>
      <c r="F431" s="65">
        <f t="shared" si="12"/>
        <v>0</v>
      </c>
      <c r="G431" s="65" t="str">
        <f t="shared" si="13"/>
        <v/>
      </c>
    </row>
    <row r="432" s="260" customFormat="1" ht="18.75" customHeight="1" spans="1:7">
      <c r="A432" s="102">
        <v>20606</v>
      </c>
      <c r="B432" s="266" t="s">
        <v>436</v>
      </c>
      <c r="C432" s="60">
        <f>SUM(C433:C436)</f>
        <v>0</v>
      </c>
      <c r="D432" s="60">
        <f>SUM(D433:D436)</f>
        <v>0</v>
      </c>
      <c r="E432" s="60">
        <f>ROUND(SUM(E433:E436),2)</f>
        <v>0</v>
      </c>
      <c r="F432" s="65" t="str">
        <f t="shared" si="12"/>
        <v/>
      </c>
      <c r="G432" s="65" t="str">
        <f t="shared" si="13"/>
        <v/>
      </c>
    </row>
    <row r="433" ht="18.75" customHeight="1" spans="1:7">
      <c r="A433" s="102">
        <v>2060601</v>
      </c>
      <c r="B433" s="266" t="s">
        <v>437</v>
      </c>
      <c r="C433" s="74"/>
      <c r="D433" s="74"/>
      <c r="E433" s="74"/>
      <c r="F433" s="65" t="str">
        <f t="shared" si="12"/>
        <v/>
      </c>
      <c r="G433" s="65" t="str">
        <f t="shared" si="13"/>
        <v/>
      </c>
    </row>
    <row r="434" ht="18.75" customHeight="1" spans="1:7">
      <c r="A434" s="102">
        <v>2060602</v>
      </c>
      <c r="B434" s="266" t="s">
        <v>438</v>
      </c>
      <c r="C434" s="74"/>
      <c r="D434" s="74"/>
      <c r="E434" s="74"/>
      <c r="F434" s="65" t="str">
        <f t="shared" si="12"/>
        <v/>
      </c>
      <c r="G434" s="65" t="str">
        <f t="shared" si="13"/>
        <v/>
      </c>
    </row>
    <row r="435" ht="18.75" customHeight="1" spans="1:7">
      <c r="A435" s="102">
        <v>2060603</v>
      </c>
      <c r="B435" s="266" t="s">
        <v>439</v>
      </c>
      <c r="C435" s="74"/>
      <c r="D435" s="74"/>
      <c r="E435" s="74"/>
      <c r="F435" s="65" t="str">
        <f t="shared" si="12"/>
        <v/>
      </c>
      <c r="G435" s="65" t="str">
        <f t="shared" si="13"/>
        <v/>
      </c>
    </row>
    <row r="436" ht="18.75" customHeight="1" spans="1:7">
      <c r="A436" s="102">
        <v>2060699</v>
      </c>
      <c r="B436" s="266" t="s">
        <v>440</v>
      </c>
      <c r="C436" s="74"/>
      <c r="D436" s="74"/>
      <c r="E436" s="74"/>
      <c r="F436" s="65" t="str">
        <f t="shared" si="12"/>
        <v/>
      </c>
      <c r="G436" s="65" t="str">
        <f t="shared" si="13"/>
        <v/>
      </c>
    </row>
    <row r="437" s="260" customFormat="1" ht="18.75" customHeight="1" spans="1:7">
      <c r="A437" s="102">
        <v>20607</v>
      </c>
      <c r="B437" s="266" t="s">
        <v>441</v>
      </c>
      <c r="C437" s="60">
        <f>SUM(C438:C443)</f>
        <v>105</v>
      </c>
      <c r="D437" s="60">
        <f>SUM(D438:D443)</f>
        <v>115</v>
      </c>
      <c r="E437" s="60">
        <f>ROUND(SUM(E438:E443),2)</f>
        <v>208</v>
      </c>
      <c r="F437" s="65">
        <f t="shared" si="12"/>
        <v>1.98095238095238</v>
      </c>
      <c r="G437" s="65">
        <f t="shared" si="13"/>
        <v>1.80869565217391</v>
      </c>
    </row>
    <row r="438" ht="18.75" customHeight="1" spans="1:7">
      <c r="A438" s="102">
        <v>2060701</v>
      </c>
      <c r="B438" s="266" t="s">
        <v>415</v>
      </c>
      <c r="C438" s="74">
        <v>41</v>
      </c>
      <c r="D438" s="74">
        <v>101</v>
      </c>
      <c r="E438" s="74">
        <v>101</v>
      </c>
      <c r="F438" s="65">
        <f t="shared" si="12"/>
        <v>2.46341463414634</v>
      </c>
      <c r="G438" s="65">
        <f t="shared" si="13"/>
        <v>1</v>
      </c>
    </row>
    <row r="439" ht="18.75" customHeight="1" spans="1:7">
      <c r="A439" s="102">
        <v>2060702</v>
      </c>
      <c r="B439" s="266" t="s">
        <v>442</v>
      </c>
      <c r="C439" s="74"/>
      <c r="D439" s="74">
        <v>7</v>
      </c>
      <c r="E439" s="74">
        <v>7</v>
      </c>
      <c r="F439" s="65" t="str">
        <f t="shared" si="12"/>
        <v/>
      </c>
      <c r="G439" s="65">
        <f t="shared" si="13"/>
        <v>1</v>
      </c>
    </row>
    <row r="440" ht="18.75" customHeight="1" spans="1:7">
      <c r="A440" s="102">
        <v>2060703</v>
      </c>
      <c r="B440" s="266" t="s">
        <v>443</v>
      </c>
      <c r="C440" s="74"/>
      <c r="D440" s="74"/>
      <c r="E440" s="74"/>
      <c r="F440" s="65" t="str">
        <f t="shared" si="12"/>
        <v/>
      </c>
      <c r="G440" s="65" t="str">
        <f t="shared" si="13"/>
        <v/>
      </c>
    </row>
    <row r="441" ht="18.75" customHeight="1" spans="1:7">
      <c r="A441" s="102">
        <v>2060704</v>
      </c>
      <c r="B441" s="266" t="s">
        <v>444</v>
      </c>
      <c r="C441" s="74"/>
      <c r="D441" s="74"/>
      <c r="E441" s="74"/>
      <c r="F441" s="65" t="str">
        <f t="shared" si="12"/>
        <v/>
      </c>
      <c r="G441" s="65" t="str">
        <f t="shared" si="13"/>
        <v/>
      </c>
    </row>
    <row r="442" ht="18.75" customHeight="1" spans="1:7">
      <c r="A442" s="102">
        <v>2060705</v>
      </c>
      <c r="B442" s="266" t="s">
        <v>445</v>
      </c>
      <c r="C442" s="74"/>
      <c r="D442" s="74"/>
      <c r="E442" s="74"/>
      <c r="F442" s="65" t="str">
        <f t="shared" si="12"/>
        <v/>
      </c>
      <c r="G442" s="65" t="str">
        <f t="shared" si="13"/>
        <v/>
      </c>
    </row>
    <row r="443" ht="18.75" customHeight="1" spans="1:7">
      <c r="A443" s="102">
        <v>2060799</v>
      </c>
      <c r="B443" s="266" t="s">
        <v>446</v>
      </c>
      <c r="C443" s="74">
        <v>64</v>
      </c>
      <c r="D443" s="74">
        <v>7</v>
      </c>
      <c r="E443" s="74">
        <v>100</v>
      </c>
      <c r="F443" s="65">
        <f t="shared" si="12"/>
        <v>1.5625</v>
      </c>
      <c r="G443" s="65">
        <f t="shared" si="13"/>
        <v>14.2857142857143</v>
      </c>
    </row>
    <row r="444" s="260" customFormat="1" ht="18.75" customHeight="1" spans="1:7">
      <c r="A444" s="102">
        <v>20608</v>
      </c>
      <c r="B444" s="266" t="s">
        <v>447</v>
      </c>
      <c r="C444" s="60">
        <f>SUM(C445:C447)</f>
        <v>0</v>
      </c>
      <c r="D444" s="60">
        <f>SUM(D445:D447)</f>
        <v>0</v>
      </c>
      <c r="E444" s="60">
        <f>ROUND(SUM(E445:E447),2)</f>
        <v>0</v>
      </c>
      <c r="F444" s="65" t="str">
        <f t="shared" si="12"/>
        <v/>
      </c>
      <c r="G444" s="65" t="str">
        <f t="shared" si="13"/>
        <v/>
      </c>
    </row>
    <row r="445" ht="18.75" customHeight="1" spans="1:7">
      <c r="A445" s="102">
        <v>2060801</v>
      </c>
      <c r="B445" s="266" t="s">
        <v>448</v>
      </c>
      <c r="C445" s="74"/>
      <c r="D445" s="74"/>
      <c r="E445" s="74"/>
      <c r="F445" s="65" t="str">
        <f t="shared" si="12"/>
        <v/>
      </c>
      <c r="G445" s="65" t="str">
        <f t="shared" si="13"/>
        <v/>
      </c>
    </row>
    <row r="446" ht="18.75" customHeight="1" spans="1:7">
      <c r="A446" s="102">
        <v>2060802</v>
      </c>
      <c r="B446" s="266" t="s">
        <v>449</v>
      </c>
      <c r="C446" s="74"/>
      <c r="D446" s="74"/>
      <c r="E446" s="74"/>
      <c r="F446" s="65" t="str">
        <f t="shared" si="12"/>
        <v/>
      </c>
      <c r="G446" s="65" t="str">
        <f t="shared" si="13"/>
        <v/>
      </c>
    </row>
    <row r="447" ht="18.75" customHeight="1" spans="1:7">
      <c r="A447" s="102">
        <v>2060899</v>
      </c>
      <c r="B447" s="266" t="s">
        <v>450</v>
      </c>
      <c r="C447" s="74"/>
      <c r="D447" s="74"/>
      <c r="E447" s="74"/>
      <c r="F447" s="65" t="str">
        <f t="shared" si="12"/>
        <v/>
      </c>
      <c r="G447" s="65" t="str">
        <f t="shared" si="13"/>
        <v/>
      </c>
    </row>
    <row r="448" s="260" customFormat="1" ht="18.75" customHeight="1" spans="1:7">
      <c r="A448" s="102">
        <v>20609</v>
      </c>
      <c r="B448" s="266" t="s">
        <v>451</v>
      </c>
      <c r="C448" s="60">
        <f>SUM(C449:C451)</f>
        <v>0</v>
      </c>
      <c r="D448" s="60">
        <f>SUM(D449:D451)</f>
        <v>0</v>
      </c>
      <c r="E448" s="60">
        <f>ROUND(SUM(E449:E451),2)</f>
        <v>0</v>
      </c>
      <c r="F448" s="65" t="str">
        <f t="shared" si="12"/>
        <v/>
      </c>
      <c r="G448" s="65" t="str">
        <f t="shared" si="13"/>
        <v/>
      </c>
    </row>
    <row r="449" ht="18.75" customHeight="1" spans="1:7">
      <c r="A449" s="102">
        <v>2060901</v>
      </c>
      <c r="B449" s="266" t="s">
        <v>452</v>
      </c>
      <c r="C449" s="74"/>
      <c r="D449" s="74"/>
      <c r="E449" s="74"/>
      <c r="F449" s="65" t="str">
        <f t="shared" si="12"/>
        <v/>
      </c>
      <c r="G449" s="65" t="str">
        <f t="shared" si="13"/>
        <v/>
      </c>
    </row>
    <row r="450" ht="18.75" customHeight="1" spans="1:7">
      <c r="A450" s="102">
        <v>2060902</v>
      </c>
      <c r="B450" s="266" t="s">
        <v>453</v>
      </c>
      <c r="C450" s="74"/>
      <c r="D450" s="74"/>
      <c r="E450" s="74"/>
      <c r="F450" s="65" t="str">
        <f t="shared" si="12"/>
        <v/>
      </c>
      <c r="G450" s="65" t="str">
        <f t="shared" si="13"/>
        <v/>
      </c>
    </row>
    <row r="451" ht="18.75" customHeight="1" spans="1:7">
      <c r="A451" s="102">
        <v>2060999</v>
      </c>
      <c r="B451" s="266" t="s">
        <v>454</v>
      </c>
      <c r="C451" s="74"/>
      <c r="D451" s="74"/>
      <c r="E451" s="74"/>
      <c r="F451" s="65" t="str">
        <f t="shared" si="12"/>
        <v/>
      </c>
      <c r="G451" s="65" t="str">
        <f t="shared" si="13"/>
        <v/>
      </c>
    </row>
    <row r="452" s="260" customFormat="1" ht="18.75" customHeight="1" spans="1:7">
      <c r="A452" s="102">
        <v>20699</v>
      </c>
      <c r="B452" s="266" t="s">
        <v>455</v>
      </c>
      <c r="C452" s="60">
        <f>SUM(C453:C456)</f>
        <v>0</v>
      </c>
      <c r="D452" s="60">
        <f>SUM(D453:D456)</f>
        <v>0</v>
      </c>
      <c r="E452" s="60">
        <f>ROUND(SUM(E453:E456),2)</f>
        <v>0</v>
      </c>
      <c r="F452" s="65" t="str">
        <f t="shared" si="12"/>
        <v/>
      </c>
      <c r="G452" s="65" t="str">
        <f t="shared" si="13"/>
        <v/>
      </c>
    </row>
    <row r="453" ht="18.75" customHeight="1" spans="1:7">
      <c r="A453" s="102">
        <v>2069901</v>
      </c>
      <c r="B453" s="266" t="s">
        <v>456</v>
      </c>
      <c r="C453" s="74"/>
      <c r="D453" s="74"/>
      <c r="E453" s="74"/>
      <c r="F453" s="65" t="str">
        <f t="shared" si="12"/>
        <v/>
      </c>
      <c r="G453" s="65" t="str">
        <f t="shared" si="13"/>
        <v/>
      </c>
    </row>
    <row r="454" ht="18.75" customHeight="1" spans="1:7">
      <c r="A454" s="102">
        <v>2069902</v>
      </c>
      <c r="B454" s="266" t="s">
        <v>457</v>
      </c>
      <c r="C454" s="74"/>
      <c r="D454" s="74"/>
      <c r="E454" s="74"/>
      <c r="F454" s="65" t="str">
        <f t="shared" si="12"/>
        <v/>
      </c>
      <c r="G454" s="65" t="str">
        <f t="shared" si="13"/>
        <v/>
      </c>
    </row>
    <row r="455" ht="18.75" customHeight="1" spans="1:7">
      <c r="A455" s="102">
        <v>2069903</v>
      </c>
      <c r="B455" s="266" t="s">
        <v>458</v>
      </c>
      <c r="C455" s="74"/>
      <c r="D455" s="74"/>
      <c r="E455" s="74"/>
      <c r="F455" s="65" t="str">
        <f t="shared" ref="F455:F518" si="14">IFERROR(E455/C455,"")</f>
        <v/>
      </c>
      <c r="G455" s="65" t="str">
        <f t="shared" ref="G455:G518" si="15">IFERROR(E455/D455,"")</f>
        <v/>
      </c>
    </row>
    <row r="456" ht="18.75" customHeight="1" spans="1:7">
      <c r="A456" s="102">
        <v>2069999</v>
      </c>
      <c r="B456" s="266" t="s">
        <v>459</v>
      </c>
      <c r="C456" s="74"/>
      <c r="D456" s="74"/>
      <c r="E456" s="74"/>
      <c r="F456" s="65" t="str">
        <f t="shared" si="14"/>
        <v/>
      </c>
      <c r="G456" s="65" t="str">
        <f t="shared" si="15"/>
        <v/>
      </c>
    </row>
    <row r="457" s="260" customFormat="1" ht="18.75" customHeight="1" spans="1:7">
      <c r="A457" s="102">
        <v>207</v>
      </c>
      <c r="B457" s="266" t="s">
        <v>460</v>
      </c>
      <c r="C457" s="63">
        <f>C458+C474+C482+C493+C502+C510</f>
        <v>6610</v>
      </c>
      <c r="D457" s="63">
        <f>D458+D474+D482+D493+D502+D510</f>
        <v>5041</v>
      </c>
      <c r="E457" s="63">
        <f>ROUND(E458+E474+E482+E493+E502+E510,2)</f>
        <v>5100</v>
      </c>
      <c r="F457" s="65">
        <f t="shared" si="14"/>
        <v>0.771558245083207</v>
      </c>
      <c r="G457" s="65">
        <f t="shared" si="15"/>
        <v>1.01170402697877</v>
      </c>
    </row>
    <row r="458" s="260" customFormat="1" ht="18.75" customHeight="1" spans="1:7">
      <c r="A458" s="102">
        <v>20701</v>
      </c>
      <c r="B458" s="266" t="s">
        <v>461</v>
      </c>
      <c r="C458" s="60">
        <f>SUM(C459:C473)</f>
        <v>4881</v>
      </c>
      <c r="D458" s="60">
        <f>SUM(D459:D473)</f>
        <v>3756</v>
      </c>
      <c r="E458" s="60">
        <f>ROUND(SUM(E459:E473),2)</f>
        <v>3621</v>
      </c>
      <c r="F458" s="65">
        <f t="shared" si="14"/>
        <v>0.741856177012907</v>
      </c>
      <c r="G458" s="65">
        <f t="shared" si="15"/>
        <v>0.96405750798722</v>
      </c>
    </row>
    <row r="459" ht="18.75" customHeight="1" spans="1:7">
      <c r="A459" s="102">
        <v>2070101</v>
      </c>
      <c r="B459" s="266" t="s">
        <v>161</v>
      </c>
      <c r="C459" s="74">
        <v>536</v>
      </c>
      <c r="D459" s="74">
        <v>757</v>
      </c>
      <c r="E459" s="74">
        <v>801</v>
      </c>
      <c r="F459" s="65">
        <f t="shared" si="14"/>
        <v>1.49440298507463</v>
      </c>
      <c r="G459" s="65">
        <f t="shared" si="15"/>
        <v>1.05812417437252</v>
      </c>
    </row>
    <row r="460" ht="18.75" customHeight="1" spans="1:7">
      <c r="A460" s="102">
        <v>2070102</v>
      </c>
      <c r="B460" s="266" t="s">
        <v>162</v>
      </c>
      <c r="C460" s="74">
        <v>57</v>
      </c>
      <c r="D460" s="74">
        <v>75</v>
      </c>
      <c r="E460" s="74">
        <v>20</v>
      </c>
      <c r="F460" s="65">
        <f t="shared" si="14"/>
        <v>0.350877192982456</v>
      </c>
      <c r="G460" s="65">
        <f t="shared" si="15"/>
        <v>0.266666666666667</v>
      </c>
    </row>
    <row r="461" ht="18.75" customHeight="1" spans="1:7">
      <c r="A461" s="102">
        <v>2070103</v>
      </c>
      <c r="B461" s="266" t="s">
        <v>163</v>
      </c>
      <c r="C461" s="74"/>
      <c r="D461" s="74"/>
      <c r="E461" s="74"/>
      <c r="F461" s="65" t="str">
        <f t="shared" si="14"/>
        <v/>
      </c>
      <c r="G461" s="65" t="str">
        <f t="shared" si="15"/>
        <v/>
      </c>
    </row>
    <row r="462" ht="18.75" customHeight="1" spans="1:7">
      <c r="A462" s="102">
        <v>2070104</v>
      </c>
      <c r="B462" s="266" t="s">
        <v>462</v>
      </c>
      <c r="C462" s="74">
        <v>15</v>
      </c>
      <c r="D462" s="74">
        <v>8</v>
      </c>
      <c r="E462" s="74">
        <v>30</v>
      </c>
      <c r="F462" s="65">
        <f t="shared" si="14"/>
        <v>2</v>
      </c>
      <c r="G462" s="65">
        <f t="shared" si="15"/>
        <v>3.75</v>
      </c>
    </row>
    <row r="463" ht="18.75" customHeight="1" spans="1:7">
      <c r="A463" s="102">
        <v>2070105</v>
      </c>
      <c r="B463" s="266" t="s">
        <v>463</v>
      </c>
      <c r="C463" s="74"/>
      <c r="D463" s="74"/>
      <c r="E463" s="74"/>
      <c r="F463" s="65" t="str">
        <f t="shared" si="14"/>
        <v/>
      </c>
      <c r="G463" s="65" t="str">
        <f t="shared" si="15"/>
        <v/>
      </c>
    </row>
    <row r="464" ht="18.75" customHeight="1" spans="1:7">
      <c r="A464" s="102">
        <v>2070106</v>
      </c>
      <c r="B464" s="266" t="s">
        <v>464</v>
      </c>
      <c r="C464" s="74"/>
      <c r="D464" s="74"/>
      <c r="E464" s="74"/>
      <c r="F464" s="65" t="str">
        <f t="shared" si="14"/>
        <v/>
      </c>
      <c r="G464" s="65" t="str">
        <f t="shared" si="15"/>
        <v/>
      </c>
    </row>
    <row r="465" ht="18.75" customHeight="1" spans="1:7">
      <c r="A465" s="102">
        <v>2070107</v>
      </c>
      <c r="B465" s="266" t="s">
        <v>465</v>
      </c>
      <c r="C465" s="74"/>
      <c r="D465" s="74"/>
      <c r="E465" s="74"/>
      <c r="F465" s="65" t="str">
        <f t="shared" si="14"/>
        <v/>
      </c>
      <c r="G465" s="65" t="str">
        <f t="shared" si="15"/>
        <v/>
      </c>
    </row>
    <row r="466" ht="18.75" customHeight="1" spans="1:7">
      <c r="A466" s="102">
        <v>2070108</v>
      </c>
      <c r="B466" s="266" t="s">
        <v>466</v>
      </c>
      <c r="C466" s="74">
        <v>10</v>
      </c>
      <c r="D466" s="74"/>
      <c r="E466" s="74"/>
      <c r="F466" s="65">
        <f t="shared" si="14"/>
        <v>0</v>
      </c>
      <c r="G466" s="65" t="str">
        <f t="shared" si="15"/>
        <v/>
      </c>
    </row>
    <row r="467" ht="18.75" customHeight="1" spans="1:7">
      <c r="A467" s="102">
        <v>2070109</v>
      </c>
      <c r="B467" s="266" t="s">
        <v>467</v>
      </c>
      <c r="C467" s="74">
        <v>189</v>
      </c>
      <c r="D467" s="74">
        <v>52</v>
      </c>
      <c r="E467" s="74">
        <v>35</v>
      </c>
      <c r="F467" s="65">
        <f t="shared" si="14"/>
        <v>0.185185185185185</v>
      </c>
      <c r="G467" s="65">
        <f t="shared" si="15"/>
        <v>0.673076923076923</v>
      </c>
    </row>
    <row r="468" ht="18.75" customHeight="1" spans="1:7">
      <c r="A468" s="102">
        <v>2070110</v>
      </c>
      <c r="B468" s="266" t="s">
        <v>468</v>
      </c>
      <c r="C468" s="74"/>
      <c r="D468" s="74"/>
      <c r="E468" s="74"/>
      <c r="F468" s="65" t="str">
        <f t="shared" si="14"/>
        <v/>
      </c>
      <c r="G468" s="65" t="str">
        <f t="shared" si="15"/>
        <v/>
      </c>
    </row>
    <row r="469" ht="18.75" customHeight="1" spans="1:7">
      <c r="A469" s="102">
        <v>2070111</v>
      </c>
      <c r="B469" s="266" t="s">
        <v>469</v>
      </c>
      <c r="C469" s="74"/>
      <c r="D469" s="74">
        <v>14</v>
      </c>
      <c r="E469" s="74">
        <v>14</v>
      </c>
      <c r="F469" s="65" t="str">
        <f t="shared" si="14"/>
        <v/>
      </c>
      <c r="G469" s="65">
        <f t="shared" si="15"/>
        <v>1</v>
      </c>
    </row>
    <row r="470" ht="18.75" customHeight="1" spans="1:7">
      <c r="A470" s="102">
        <v>2070112</v>
      </c>
      <c r="B470" s="266" t="s">
        <v>470</v>
      </c>
      <c r="C470" s="74"/>
      <c r="D470" s="74"/>
      <c r="E470" s="74"/>
      <c r="F470" s="65" t="str">
        <f t="shared" si="14"/>
        <v/>
      </c>
      <c r="G470" s="65" t="str">
        <f t="shared" si="15"/>
        <v/>
      </c>
    </row>
    <row r="471" ht="18.75" customHeight="1" spans="1:7">
      <c r="A471" s="102">
        <v>2070113</v>
      </c>
      <c r="B471" s="266" t="s">
        <v>471</v>
      </c>
      <c r="C471" s="74">
        <v>90</v>
      </c>
      <c r="D471" s="74"/>
      <c r="E471" s="74"/>
      <c r="F471" s="65">
        <f t="shared" si="14"/>
        <v>0</v>
      </c>
      <c r="G471" s="65" t="str">
        <f t="shared" si="15"/>
        <v/>
      </c>
    </row>
    <row r="472" ht="18.75" customHeight="1" spans="1:7">
      <c r="A472" s="102">
        <v>2070114</v>
      </c>
      <c r="B472" s="266" t="s">
        <v>472</v>
      </c>
      <c r="C472" s="74"/>
      <c r="D472" s="74"/>
      <c r="E472" s="74"/>
      <c r="F472" s="65" t="str">
        <f t="shared" si="14"/>
        <v/>
      </c>
      <c r="G472" s="65" t="str">
        <f t="shared" si="15"/>
        <v/>
      </c>
    </row>
    <row r="473" ht="18.75" customHeight="1" spans="1:7">
      <c r="A473" s="102">
        <v>2070199</v>
      </c>
      <c r="B473" s="266" t="s">
        <v>473</v>
      </c>
      <c r="C473" s="74">
        <v>3984</v>
      </c>
      <c r="D473" s="74">
        <v>2850</v>
      </c>
      <c r="E473" s="74">
        <v>2721</v>
      </c>
      <c r="F473" s="65">
        <f t="shared" si="14"/>
        <v>0.682981927710843</v>
      </c>
      <c r="G473" s="65">
        <f t="shared" si="15"/>
        <v>0.954736842105263</v>
      </c>
    </row>
    <row r="474" s="260" customFormat="1" ht="18.75" customHeight="1" spans="1:7">
      <c r="A474" s="102">
        <v>20702</v>
      </c>
      <c r="B474" s="266" t="s">
        <v>474</v>
      </c>
      <c r="C474" s="60">
        <f>SUM(C475:C481)</f>
        <v>64</v>
      </c>
      <c r="D474" s="60">
        <f>SUM(D475:D481)</f>
        <v>37</v>
      </c>
      <c r="E474" s="60">
        <f>ROUND(SUM(E475:E481),2)</f>
        <v>20</v>
      </c>
      <c r="F474" s="65">
        <f t="shared" si="14"/>
        <v>0.3125</v>
      </c>
      <c r="G474" s="65">
        <f t="shared" si="15"/>
        <v>0.540540540540541</v>
      </c>
    </row>
    <row r="475" ht="18.75" customHeight="1" spans="1:7">
      <c r="A475" s="102">
        <v>2070201</v>
      </c>
      <c r="B475" s="266" t="s">
        <v>161</v>
      </c>
      <c r="C475" s="74"/>
      <c r="D475" s="74"/>
      <c r="E475" s="74"/>
      <c r="F475" s="65" t="str">
        <f t="shared" si="14"/>
        <v/>
      </c>
      <c r="G475" s="65" t="str">
        <f t="shared" si="15"/>
        <v/>
      </c>
    </row>
    <row r="476" ht="18.75" customHeight="1" spans="1:7">
      <c r="A476" s="102">
        <v>2070202</v>
      </c>
      <c r="B476" s="266" t="s">
        <v>162</v>
      </c>
      <c r="C476" s="74">
        <v>22</v>
      </c>
      <c r="D476" s="74"/>
      <c r="E476" s="74"/>
      <c r="F476" s="65">
        <f t="shared" si="14"/>
        <v>0</v>
      </c>
      <c r="G476" s="65" t="str">
        <f t="shared" si="15"/>
        <v/>
      </c>
    </row>
    <row r="477" ht="18.75" customHeight="1" spans="1:7">
      <c r="A477" s="102">
        <v>2070203</v>
      </c>
      <c r="B477" s="266" t="s">
        <v>163</v>
      </c>
      <c r="C477" s="74"/>
      <c r="D477" s="74"/>
      <c r="E477" s="74"/>
      <c r="F477" s="65" t="str">
        <f t="shared" si="14"/>
        <v/>
      </c>
      <c r="G477" s="65" t="str">
        <f t="shared" si="15"/>
        <v/>
      </c>
    </row>
    <row r="478" ht="18.75" customHeight="1" spans="1:7">
      <c r="A478" s="102">
        <v>2070204</v>
      </c>
      <c r="B478" s="266" t="s">
        <v>475</v>
      </c>
      <c r="C478" s="74">
        <v>1</v>
      </c>
      <c r="D478" s="74">
        <v>3</v>
      </c>
      <c r="E478" s="74">
        <v>10</v>
      </c>
      <c r="F478" s="65">
        <f t="shared" si="14"/>
        <v>10</v>
      </c>
      <c r="G478" s="65">
        <f t="shared" si="15"/>
        <v>3.33333333333333</v>
      </c>
    </row>
    <row r="479" ht="18.75" customHeight="1" spans="1:7">
      <c r="A479" s="102">
        <v>2070205</v>
      </c>
      <c r="B479" s="266" t="s">
        <v>476</v>
      </c>
      <c r="C479" s="74">
        <v>41</v>
      </c>
      <c r="D479" s="74">
        <v>34</v>
      </c>
      <c r="E479" s="74">
        <v>10</v>
      </c>
      <c r="F479" s="65">
        <f t="shared" si="14"/>
        <v>0.24390243902439</v>
      </c>
      <c r="G479" s="65">
        <f t="shared" si="15"/>
        <v>0.294117647058824</v>
      </c>
    </row>
    <row r="480" ht="18.75" customHeight="1" spans="1:7">
      <c r="A480" s="102">
        <v>2070206</v>
      </c>
      <c r="B480" s="266" t="s">
        <v>477</v>
      </c>
      <c r="C480" s="74"/>
      <c r="D480" s="74"/>
      <c r="E480" s="74"/>
      <c r="F480" s="65" t="str">
        <f t="shared" si="14"/>
        <v/>
      </c>
      <c r="G480" s="65" t="str">
        <f t="shared" si="15"/>
        <v/>
      </c>
    </row>
    <row r="481" ht="18.75" customHeight="1" spans="1:7">
      <c r="A481" s="102">
        <v>2070299</v>
      </c>
      <c r="B481" s="266" t="s">
        <v>478</v>
      </c>
      <c r="C481" s="74"/>
      <c r="D481" s="74"/>
      <c r="E481" s="74"/>
      <c r="F481" s="65" t="str">
        <f t="shared" si="14"/>
        <v/>
      </c>
      <c r="G481" s="65" t="str">
        <f t="shared" si="15"/>
        <v/>
      </c>
    </row>
    <row r="482" s="260" customFormat="1" ht="18.75" customHeight="1" spans="1:7">
      <c r="A482" s="102">
        <v>20703</v>
      </c>
      <c r="B482" s="266" t="s">
        <v>479</v>
      </c>
      <c r="C482" s="60">
        <f>SUM(C483:C492)</f>
        <v>0</v>
      </c>
      <c r="D482" s="60">
        <f>SUM(D483:D492)</f>
        <v>28</v>
      </c>
      <c r="E482" s="60">
        <f>ROUND(SUM(E483:E492),2)</f>
        <v>96</v>
      </c>
      <c r="F482" s="65" t="str">
        <f t="shared" si="14"/>
        <v/>
      </c>
      <c r="G482" s="65">
        <f t="shared" si="15"/>
        <v>3.42857142857143</v>
      </c>
    </row>
    <row r="483" ht="18.75" customHeight="1" spans="1:7">
      <c r="A483" s="102">
        <v>2070301</v>
      </c>
      <c r="B483" s="266" t="s">
        <v>161</v>
      </c>
      <c r="C483" s="74"/>
      <c r="D483" s="74"/>
      <c r="E483" s="74">
        <v>85</v>
      </c>
      <c r="F483" s="65" t="str">
        <f t="shared" si="14"/>
        <v/>
      </c>
      <c r="G483" s="65" t="str">
        <f t="shared" si="15"/>
        <v/>
      </c>
    </row>
    <row r="484" ht="18.75" customHeight="1" spans="1:7">
      <c r="A484" s="102">
        <v>2070302</v>
      </c>
      <c r="B484" s="266" t="s">
        <v>162</v>
      </c>
      <c r="C484" s="74"/>
      <c r="D484" s="74"/>
      <c r="E484" s="74"/>
      <c r="F484" s="65" t="str">
        <f t="shared" si="14"/>
        <v/>
      </c>
      <c r="G484" s="65" t="str">
        <f t="shared" si="15"/>
        <v/>
      </c>
    </row>
    <row r="485" ht="18.75" customHeight="1" spans="1:7">
      <c r="A485" s="102">
        <v>2070303</v>
      </c>
      <c r="B485" s="266" t="s">
        <v>163</v>
      </c>
      <c r="C485" s="74"/>
      <c r="D485" s="74"/>
      <c r="E485" s="74"/>
      <c r="F485" s="65" t="str">
        <f t="shared" si="14"/>
        <v/>
      </c>
      <c r="G485" s="65" t="str">
        <f t="shared" si="15"/>
        <v/>
      </c>
    </row>
    <row r="486" ht="18.75" customHeight="1" spans="1:7">
      <c r="A486" s="102">
        <v>2070304</v>
      </c>
      <c r="B486" s="266" t="s">
        <v>480</v>
      </c>
      <c r="C486" s="74"/>
      <c r="D486" s="74"/>
      <c r="E486" s="74"/>
      <c r="F486" s="65" t="str">
        <f t="shared" si="14"/>
        <v/>
      </c>
      <c r="G486" s="65" t="str">
        <f t="shared" si="15"/>
        <v/>
      </c>
    </row>
    <row r="487" ht="18.75" customHeight="1" spans="1:7">
      <c r="A487" s="102">
        <v>2070305</v>
      </c>
      <c r="B487" s="266" t="s">
        <v>481</v>
      </c>
      <c r="C487" s="74"/>
      <c r="D487" s="74"/>
      <c r="E487" s="74"/>
      <c r="F487" s="65" t="str">
        <f t="shared" si="14"/>
        <v/>
      </c>
      <c r="G487" s="65" t="str">
        <f t="shared" si="15"/>
        <v/>
      </c>
    </row>
    <row r="488" ht="18.75" customHeight="1" spans="1:7">
      <c r="A488" s="102">
        <v>2070306</v>
      </c>
      <c r="B488" s="266" t="s">
        <v>482</v>
      </c>
      <c r="C488" s="74"/>
      <c r="D488" s="74"/>
      <c r="E488" s="74"/>
      <c r="F488" s="65" t="str">
        <f t="shared" si="14"/>
        <v/>
      </c>
      <c r="G488" s="65" t="str">
        <f t="shared" si="15"/>
        <v/>
      </c>
    </row>
    <row r="489" ht="18.75" customHeight="1" spans="1:7">
      <c r="A489" s="102">
        <v>2070307</v>
      </c>
      <c r="B489" s="266" t="s">
        <v>483</v>
      </c>
      <c r="C489" s="74"/>
      <c r="D489" s="74">
        <v>28</v>
      </c>
      <c r="E489" s="74">
        <v>10</v>
      </c>
      <c r="F489" s="65" t="str">
        <f t="shared" si="14"/>
        <v/>
      </c>
      <c r="G489" s="65">
        <f t="shared" si="15"/>
        <v>0.357142857142857</v>
      </c>
    </row>
    <row r="490" ht="18.75" customHeight="1" spans="1:7">
      <c r="A490" s="102">
        <v>2070308</v>
      </c>
      <c r="B490" s="266" t="s">
        <v>484</v>
      </c>
      <c r="C490" s="74"/>
      <c r="D490" s="74"/>
      <c r="E490" s="74">
        <v>1</v>
      </c>
      <c r="F490" s="65" t="str">
        <f t="shared" si="14"/>
        <v/>
      </c>
      <c r="G490" s="65" t="str">
        <f t="shared" si="15"/>
        <v/>
      </c>
    </row>
    <row r="491" ht="18.75" customHeight="1" spans="1:7">
      <c r="A491" s="102">
        <v>2070309</v>
      </c>
      <c r="B491" s="266" t="s">
        <v>485</v>
      </c>
      <c r="C491" s="74"/>
      <c r="D491" s="74"/>
      <c r="E491" s="74"/>
      <c r="F491" s="65" t="str">
        <f t="shared" si="14"/>
        <v/>
      </c>
      <c r="G491" s="65" t="str">
        <f t="shared" si="15"/>
        <v/>
      </c>
    </row>
    <row r="492" ht="18.75" customHeight="1" spans="1:7">
      <c r="A492" s="102">
        <v>2070399</v>
      </c>
      <c r="B492" s="266" t="s">
        <v>486</v>
      </c>
      <c r="C492" s="74"/>
      <c r="D492" s="74"/>
      <c r="E492" s="74"/>
      <c r="F492" s="65" t="str">
        <f t="shared" si="14"/>
        <v/>
      </c>
      <c r="G492" s="65" t="str">
        <f t="shared" si="15"/>
        <v/>
      </c>
    </row>
    <row r="493" s="260" customFormat="1" ht="18.75" customHeight="1" spans="1:7">
      <c r="A493" s="102">
        <v>20706</v>
      </c>
      <c r="B493" s="266" t="s">
        <v>487</v>
      </c>
      <c r="C493" s="60">
        <f>SUM(C494:C501)</f>
        <v>43</v>
      </c>
      <c r="D493" s="60">
        <f>SUM(D494:D501)</f>
        <v>13</v>
      </c>
      <c r="E493" s="60">
        <f>ROUND(SUM(E494:E501),2)</f>
        <v>13</v>
      </c>
      <c r="F493" s="65">
        <f t="shared" si="14"/>
        <v>0.302325581395349</v>
      </c>
      <c r="G493" s="65">
        <f t="shared" si="15"/>
        <v>1</v>
      </c>
    </row>
    <row r="494" ht="18.75" customHeight="1" spans="1:7">
      <c r="A494" s="102">
        <v>2070601</v>
      </c>
      <c r="B494" s="266" t="s">
        <v>161</v>
      </c>
      <c r="C494" s="74"/>
      <c r="D494" s="74"/>
      <c r="E494" s="74"/>
      <c r="F494" s="65" t="str">
        <f t="shared" si="14"/>
        <v/>
      </c>
      <c r="G494" s="65" t="str">
        <f t="shared" si="15"/>
        <v/>
      </c>
    </row>
    <row r="495" ht="18.75" customHeight="1" spans="1:7">
      <c r="A495" s="102">
        <v>2070602</v>
      </c>
      <c r="B495" s="266" t="s">
        <v>162</v>
      </c>
      <c r="C495" s="74"/>
      <c r="D495" s="74"/>
      <c r="E495" s="74"/>
      <c r="F495" s="65" t="str">
        <f t="shared" si="14"/>
        <v/>
      </c>
      <c r="G495" s="65" t="str">
        <f t="shared" si="15"/>
        <v/>
      </c>
    </row>
    <row r="496" ht="18.75" customHeight="1" spans="1:7">
      <c r="A496" s="102">
        <v>2070603</v>
      </c>
      <c r="B496" s="266" t="s">
        <v>163</v>
      </c>
      <c r="C496" s="74"/>
      <c r="D496" s="74"/>
      <c r="E496" s="74"/>
      <c r="F496" s="65" t="str">
        <f t="shared" si="14"/>
        <v/>
      </c>
      <c r="G496" s="65" t="str">
        <f t="shared" si="15"/>
        <v/>
      </c>
    </row>
    <row r="497" ht="18.75" customHeight="1" spans="1:7">
      <c r="A497" s="102">
        <v>2070604</v>
      </c>
      <c r="B497" s="266" t="s">
        <v>488</v>
      </c>
      <c r="C497" s="74"/>
      <c r="D497" s="74"/>
      <c r="E497" s="74"/>
      <c r="F497" s="65" t="str">
        <f t="shared" si="14"/>
        <v/>
      </c>
      <c r="G497" s="65" t="str">
        <f t="shared" si="15"/>
        <v/>
      </c>
    </row>
    <row r="498" ht="18.75" customHeight="1" spans="1:7">
      <c r="A498" s="102">
        <v>2070605</v>
      </c>
      <c r="B498" s="266" t="s">
        <v>489</v>
      </c>
      <c r="C498" s="74"/>
      <c r="D498" s="74"/>
      <c r="E498" s="74"/>
      <c r="F498" s="65" t="str">
        <f t="shared" si="14"/>
        <v/>
      </c>
      <c r="G498" s="65" t="str">
        <f t="shared" si="15"/>
        <v/>
      </c>
    </row>
    <row r="499" ht="18.75" customHeight="1" spans="1:7">
      <c r="A499" s="102">
        <v>2070606</v>
      </c>
      <c r="B499" s="266" t="s">
        <v>490</v>
      </c>
      <c r="C499" s="74"/>
      <c r="D499" s="74"/>
      <c r="E499" s="74"/>
      <c r="F499" s="65" t="str">
        <f t="shared" si="14"/>
        <v/>
      </c>
      <c r="G499" s="65" t="str">
        <f t="shared" si="15"/>
        <v/>
      </c>
    </row>
    <row r="500" ht="18.75" customHeight="1" spans="1:7">
      <c r="A500" s="102">
        <v>2070607</v>
      </c>
      <c r="B500" s="266" t="s">
        <v>491</v>
      </c>
      <c r="C500" s="74">
        <v>15</v>
      </c>
      <c r="D500" s="74">
        <v>13</v>
      </c>
      <c r="E500" s="74">
        <v>13</v>
      </c>
      <c r="F500" s="65">
        <f t="shared" si="14"/>
        <v>0.866666666666667</v>
      </c>
      <c r="G500" s="65">
        <f t="shared" si="15"/>
        <v>1</v>
      </c>
    </row>
    <row r="501" ht="18.75" customHeight="1" spans="1:7">
      <c r="A501" s="102">
        <v>2070699</v>
      </c>
      <c r="B501" s="266" t="s">
        <v>492</v>
      </c>
      <c r="C501" s="74">
        <v>28</v>
      </c>
      <c r="D501" s="74"/>
      <c r="E501" s="74"/>
      <c r="F501" s="65">
        <f t="shared" si="14"/>
        <v>0</v>
      </c>
      <c r="G501" s="65" t="str">
        <f t="shared" si="15"/>
        <v/>
      </c>
    </row>
    <row r="502" s="260" customFormat="1" ht="18.75" customHeight="1" spans="1:7">
      <c r="A502" s="102">
        <v>20708</v>
      </c>
      <c r="B502" s="266" t="s">
        <v>493</v>
      </c>
      <c r="C502" s="60">
        <f>SUM(C503:C509)</f>
        <v>1495</v>
      </c>
      <c r="D502" s="60">
        <f>SUM(D503:D509)</f>
        <v>1207</v>
      </c>
      <c r="E502" s="60">
        <f>ROUND(SUM(E503:E509),2)</f>
        <v>1350</v>
      </c>
      <c r="F502" s="65">
        <f t="shared" si="14"/>
        <v>0.903010033444816</v>
      </c>
      <c r="G502" s="65">
        <f t="shared" si="15"/>
        <v>1.11847555923778</v>
      </c>
    </row>
    <row r="503" ht="18.75" customHeight="1" spans="1:7">
      <c r="A503" s="102">
        <v>2070801</v>
      </c>
      <c r="B503" s="266" t="s">
        <v>161</v>
      </c>
      <c r="C503" s="74">
        <v>783</v>
      </c>
      <c r="D503" s="74">
        <v>918</v>
      </c>
      <c r="E503" s="74">
        <v>940</v>
      </c>
      <c r="F503" s="65">
        <f t="shared" si="14"/>
        <v>1.20051085568327</v>
      </c>
      <c r="G503" s="65">
        <f t="shared" si="15"/>
        <v>1.0239651416122</v>
      </c>
    </row>
    <row r="504" ht="18.75" customHeight="1" spans="1:7">
      <c r="A504" s="102">
        <v>2070802</v>
      </c>
      <c r="B504" s="266" t="s">
        <v>162</v>
      </c>
      <c r="C504" s="74">
        <v>316</v>
      </c>
      <c r="D504" s="74">
        <v>228</v>
      </c>
      <c r="E504" s="74">
        <v>316</v>
      </c>
      <c r="F504" s="65">
        <f t="shared" si="14"/>
        <v>1</v>
      </c>
      <c r="G504" s="65">
        <f t="shared" si="15"/>
        <v>1.3859649122807</v>
      </c>
    </row>
    <row r="505" ht="18.75" customHeight="1" spans="1:7">
      <c r="A505" s="102">
        <v>2070803</v>
      </c>
      <c r="B505" s="266" t="s">
        <v>163</v>
      </c>
      <c r="C505" s="74"/>
      <c r="D505" s="74"/>
      <c r="E505" s="74"/>
      <c r="F505" s="65" t="str">
        <f t="shared" si="14"/>
        <v/>
      </c>
      <c r="G505" s="65" t="str">
        <f t="shared" si="15"/>
        <v/>
      </c>
    </row>
    <row r="506" ht="18.75" customHeight="1" spans="1:7">
      <c r="A506" s="102">
        <v>2070806</v>
      </c>
      <c r="B506" s="266" t="s">
        <v>494</v>
      </c>
      <c r="C506" s="74"/>
      <c r="D506" s="74"/>
      <c r="E506" s="74"/>
      <c r="F506" s="65" t="str">
        <f t="shared" si="14"/>
        <v/>
      </c>
      <c r="G506" s="65" t="str">
        <f t="shared" si="15"/>
        <v/>
      </c>
    </row>
    <row r="507" ht="18.75" customHeight="1" spans="1:7">
      <c r="A507" s="102">
        <v>2070807</v>
      </c>
      <c r="B507" s="266" t="s">
        <v>495</v>
      </c>
      <c r="C507" s="74"/>
      <c r="D507" s="74"/>
      <c r="E507" s="74"/>
      <c r="F507" s="65" t="str">
        <f t="shared" si="14"/>
        <v/>
      </c>
      <c r="G507" s="65" t="str">
        <f t="shared" si="15"/>
        <v/>
      </c>
    </row>
    <row r="508" ht="18.75" customHeight="1" spans="1:7">
      <c r="A508" s="102">
        <v>2070808</v>
      </c>
      <c r="B508" s="266" t="s">
        <v>496</v>
      </c>
      <c r="C508" s="74">
        <v>69</v>
      </c>
      <c r="D508" s="74">
        <v>44</v>
      </c>
      <c r="E508" s="74">
        <v>44</v>
      </c>
      <c r="F508" s="65">
        <f t="shared" si="14"/>
        <v>0.63768115942029</v>
      </c>
      <c r="G508" s="65">
        <f t="shared" si="15"/>
        <v>1</v>
      </c>
    </row>
    <row r="509" ht="18.75" customHeight="1" spans="1:7">
      <c r="A509" s="102">
        <v>2070899</v>
      </c>
      <c r="B509" s="266" t="s">
        <v>497</v>
      </c>
      <c r="C509" s="74">
        <v>327</v>
      </c>
      <c r="D509" s="74">
        <v>17</v>
      </c>
      <c r="E509" s="74">
        <v>50</v>
      </c>
      <c r="F509" s="65">
        <f t="shared" si="14"/>
        <v>0.152905198776758</v>
      </c>
      <c r="G509" s="65">
        <f t="shared" si="15"/>
        <v>2.94117647058824</v>
      </c>
    </row>
    <row r="510" s="260" customFormat="1" ht="18.75" customHeight="1" spans="1:7">
      <c r="A510" s="102">
        <v>20799</v>
      </c>
      <c r="B510" s="266" t="s">
        <v>498</v>
      </c>
      <c r="C510" s="60">
        <f>SUM(C511:C513)</f>
        <v>127</v>
      </c>
      <c r="D510" s="60">
        <f>SUM(D511:D513)</f>
        <v>0</v>
      </c>
      <c r="E510" s="60">
        <f>ROUND(SUM(E511:E513),2)</f>
        <v>0</v>
      </c>
      <c r="F510" s="65">
        <f t="shared" si="14"/>
        <v>0</v>
      </c>
      <c r="G510" s="65" t="str">
        <f t="shared" si="15"/>
        <v/>
      </c>
    </row>
    <row r="511" ht="18.75" customHeight="1" spans="1:7">
      <c r="A511" s="102">
        <v>2079902</v>
      </c>
      <c r="B511" s="266" t="s">
        <v>499</v>
      </c>
      <c r="C511" s="74"/>
      <c r="D511" s="74"/>
      <c r="E511" s="74"/>
      <c r="F511" s="65" t="str">
        <f t="shared" si="14"/>
        <v/>
      </c>
      <c r="G511" s="65" t="str">
        <f t="shared" si="15"/>
        <v/>
      </c>
    </row>
    <row r="512" ht="18.75" customHeight="1" spans="1:7">
      <c r="A512" s="102">
        <v>2079903</v>
      </c>
      <c r="B512" s="266" t="s">
        <v>500</v>
      </c>
      <c r="C512" s="74">
        <v>100</v>
      </c>
      <c r="D512" s="74"/>
      <c r="E512" s="74"/>
      <c r="F512" s="65">
        <f t="shared" si="14"/>
        <v>0</v>
      </c>
      <c r="G512" s="65" t="str">
        <f t="shared" si="15"/>
        <v/>
      </c>
    </row>
    <row r="513" ht="18.75" customHeight="1" spans="1:7">
      <c r="A513" s="102">
        <v>2079999</v>
      </c>
      <c r="B513" s="266" t="s">
        <v>501</v>
      </c>
      <c r="C513" s="74">
        <v>27</v>
      </c>
      <c r="D513" s="74"/>
      <c r="E513" s="74"/>
      <c r="F513" s="65">
        <f t="shared" si="14"/>
        <v>0</v>
      </c>
      <c r="G513" s="65" t="str">
        <f t="shared" si="15"/>
        <v/>
      </c>
    </row>
    <row r="514" s="260" customFormat="1" ht="18.75" customHeight="1" spans="1:7">
      <c r="A514" s="102">
        <v>208</v>
      </c>
      <c r="B514" s="266" t="s">
        <v>502</v>
      </c>
      <c r="C514" s="63">
        <f>C515+C534+C542+C544+C553+C557+C567+C576+C583+C591+C600+C606+C609+C612+C615+C618+C621+C625+C629+C637+C640</f>
        <v>72070</v>
      </c>
      <c r="D514" s="63">
        <f>D515+D534+D542+D544+D553+D557+D567+D576+D583+D591+D600+D606+D609+D612+D615+D618+D621+D625+D629+D637+D640</f>
        <v>49437</v>
      </c>
      <c r="E514" s="63">
        <f>ROUND(E515+E534+E542+E544+E553+E557+E567+E576+E583+E591+E600+E606+E609+E612+E615+E618+E621+E625+E629+E637+E640,2)</f>
        <v>52000</v>
      </c>
      <c r="F514" s="65">
        <f t="shared" si="14"/>
        <v>0.721520743721382</v>
      </c>
      <c r="G514" s="65">
        <f t="shared" si="15"/>
        <v>1.051843760746</v>
      </c>
    </row>
    <row r="515" s="260" customFormat="1" ht="18.75" customHeight="1" spans="1:7">
      <c r="A515" s="102">
        <v>20801</v>
      </c>
      <c r="B515" s="266" t="s">
        <v>503</v>
      </c>
      <c r="C515" s="60">
        <f>SUM(C516:C533)</f>
        <v>2449</v>
      </c>
      <c r="D515" s="60">
        <f>SUM(D516:D533)</f>
        <v>1800</v>
      </c>
      <c r="E515" s="60">
        <f>ROUND(SUM(E516:E533),2)</f>
        <v>8422</v>
      </c>
      <c r="F515" s="65">
        <f t="shared" si="14"/>
        <v>3.4389546753777</v>
      </c>
      <c r="G515" s="65">
        <f t="shared" si="15"/>
        <v>4.67888888888889</v>
      </c>
    </row>
    <row r="516" ht="18.75" customHeight="1" spans="1:7">
      <c r="A516" s="102">
        <v>2080101</v>
      </c>
      <c r="B516" s="266" t="s">
        <v>161</v>
      </c>
      <c r="C516" s="74">
        <v>1037</v>
      </c>
      <c r="D516" s="74">
        <v>1423</v>
      </c>
      <c r="E516" s="74">
        <v>1300</v>
      </c>
      <c r="F516" s="65">
        <f t="shared" si="14"/>
        <v>1.25361620057859</v>
      </c>
      <c r="G516" s="65">
        <f t="shared" si="15"/>
        <v>0.913562895291637</v>
      </c>
    </row>
    <row r="517" ht="18.75" customHeight="1" spans="1:7">
      <c r="A517" s="102">
        <v>2080102</v>
      </c>
      <c r="B517" s="266" t="s">
        <v>162</v>
      </c>
      <c r="C517" s="74"/>
      <c r="D517" s="74"/>
      <c r="E517" s="74">
        <v>221</v>
      </c>
      <c r="F517" s="65" t="str">
        <f t="shared" si="14"/>
        <v/>
      </c>
      <c r="G517" s="65" t="str">
        <f t="shared" si="15"/>
        <v/>
      </c>
    </row>
    <row r="518" ht="18.75" customHeight="1" spans="1:7">
      <c r="A518" s="102">
        <v>2080103</v>
      </c>
      <c r="B518" s="266" t="s">
        <v>163</v>
      </c>
      <c r="C518" s="74"/>
      <c r="D518" s="74"/>
      <c r="E518" s="74"/>
      <c r="F518" s="65" t="str">
        <f t="shared" si="14"/>
        <v/>
      </c>
      <c r="G518" s="65" t="str">
        <f t="shared" si="15"/>
        <v/>
      </c>
    </row>
    <row r="519" ht="18.75" customHeight="1" spans="1:7">
      <c r="A519" s="102">
        <v>2080104</v>
      </c>
      <c r="B519" s="266" t="s">
        <v>504</v>
      </c>
      <c r="C519" s="74">
        <v>391</v>
      </c>
      <c r="D519" s="74">
        <v>268</v>
      </c>
      <c r="E519" s="74">
        <v>50</v>
      </c>
      <c r="F519" s="65">
        <f t="shared" ref="F519:F582" si="16">IFERROR(E519/C519,"")</f>
        <v>0.127877237851662</v>
      </c>
      <c r="G519" s="65">
        <f t="shared" ref="G519:G582" si="17">IFERROR(E519/D519,"")</f>
        <v>0.186567164179104</v>
      </c>
    </row>
    <row r="520" ht="18.75" customHeight="1" spans="1:7">
      <c r="A520" s="102">
        <v>2080105</v>
      </c>
      <c r="B520" s="266" t="s">
        <v>505</v>
      </c>
      <c r="C520" s="74"/>
      <c r="D520" s="74"/>
      <c r="E520" s="74"/>
      <c r="F520" s="65" t="str">
        <f t="shared" si="16"/>
        <v/>
      </c>
      <c r="G520" s="65" t="str">
        <f t="shared" si="17"/>
        <v/>
      </c>
    </row>
    <row r="521" ht="18.75" customHeight="1" spans="1:7">
      <c r="A521" s="102">
        <v>2080106</v>
      </c>
      <c r="B521" s="266" t="s">
        <v>506</v>
      </c>
      <c r="C521" s="74"/>
      <c r="D521" s="74"/>
      <c r="E521" s="74">
        <v>3600</v>
      </c>
      <c r="F521" s="65" t="str">
        <f t="shared" si="16"/>
        <v/>
      </c>
      <c r="G521" s="65" t="str">
        <f t="shared" si="17"/>
        <v/>
      </c>
    </row>
    <row r="522" ht="18.75" customHeight="1" spans="1:7">
      <c r="A522" s="102">
        <v>2080107</v>
      </c>
      <c r="B522" s="266" t="s">
        <v>507</v>
      </c>
      <c r="C522" s="74"/>
      <c r="D522" s="74"/>
      <c r="E522" s="74"/>
      <c r="F522" s="65" t="str">
        <f t="shared" si="16"/>
        <v/>
      </c>
      <c r="G522" s="65" t="str">
        <f t="shared" si="17"/>
        <v/>
      </c>
    </row>
    <row r="523" ht="18.75" customHeight="1" spans="1:7">
      <c r="A523" s="102">
        <v>2080108</v>
      </c>
      <c r="B523" s="266" t="s">
        <v>202</v>
      </c>
      <c r="C523" s="74"/>
      <c r="D523" s="74"/>
      <c r="E523" s="74"/>
      <c r="F523" s="65" t="str">
        <f t="shared" si="16"/>
        <v/>
      </c>
      <c r="G523" s="65" t="str">
        <f t="shared" si="17"/>
        <v/>
      </c>
    </row>
    <row r="524" ht="18.75" customHeight="1" spans="1:7">
      <c r="A524" s="102">
        <v>2080109</v>
      </c>
      <c r="B524" s="266" t="s">
        <v>508</v>
      </c>
      <c r="C524" s="74">
        <v>43</v>
      </c>
      <c r="D524" s="74"/>
      <c r="E524" s="74">
        <v>3250</v>
      </c>
      <c r="F524" s="65">
        <f t="shared" si="16"/>
        <v>75.5813953488372</v>
      </c>
      <c r="G524" s="65" t="str">
        <f t="shared" si="17"/>
        <v/>
      </c>
    </row>
    <row r="525" ht="18.75" customHeight="1" spans="1:7">
      <c r="A525" s="102">
        <v>2080110</v>
      </c>
      <c r="B525" s="266" t="s">
        <v>509</v>
      </c>
      <c r="C525" s="74"/>
      <c r="D525" s="74"/>
      <c r="E525" s="74"/>
      <c r="F525" s="65" t="str">
        <f t="shared" si="16"/>
        <v/>
      </c>
      <c r="G525" s="65" t="str">
        <f t="shared" si="17"/>
        <v/>
      </c>
    </row>
    <row r="526" ht="18.75" customHeight="1" spans="1:7">
      <c r="A526" s="102">
        <v>2080111</v>
      </c>
      <c r="B526" s="266" t="s">
        <v>510</v>
      </c>
      <c r="C526" s="74"/>
      <c r="D526" s="74"/>
      <c r="E526" s="74"/>
      <c r="F526" s="65" t="str">
        <f t="shared" si="16"/>
        <v/>
      </c>
      <c r="G526" s="65" t="str">
        <f t="shared" si="17"/>
        <v/>
      </c>
    </row>
    <row r="527" ht="18.75" customHeight="1" spans="1:7">
      <c r="A527" s="102">
        <v>2080112</v>
      </c>
      <c r="B527" s="266" t="s">
        <v>511</v>
      </c>
      <c r="C527" s="74"/>
      <c r="D527" s="74"/>
      <c r="E527" s="74"/>
      <c r="F527" s="65" t="str">
        <f t="shared" si="16"/>
        <v/>
      </c>
      <c r="G527" s="65" t="str">
        <f t="shared" si="17"/>
        <v/>
      </c>
    </row>
    <row r="528" ht="18.75" customHeight="1" spans="1:7">
      <c r="A528" s="102">
        <v>2080113</v>
      </c>
      <c r="B528" s="266" t="s">
        <v>512</v>
      </c>
      <c r="C528" s="74"/>
      <c r="D528" s="74"/>
      <c r="E528" s="74"/>
      <c r="F528" s="65" t="str">
        <f t="shared" si="16"/>
        <v/>
      </c>
      <c r="G528" s="65" t="str">
        <f t="shared" si="17"/>
        <v/>
      </c>
    </row>
    <row r="529" ht="18.75" customHeight="1" spans="1:7">
      <c r="A529" s="102">
        <v>2080114</v>
      </c>
      <c r="B529" s="266" t="s">
        <v>513</v>
      </c>
      <c r="C529" s="74"/>
      <c r="D529" s="74"/>
      <c r="E529" s="74"/>
      <c r="F529" s="65" t="str">
        <f t="shared" si="16"/>
        <v/>
      </c>
      <c r="G529" s="65" t="str">
        <f t="shared" si="17"/>
        <v/>
      </c>
    </row>
    <row r="530" ht="18.75" customHeight="1" spans="1:7">
      <c r="A530" s="102">
        <v>2080115</v>
      </c>
      <c r="B530" s="266" t="s">
        <v>514</v>
      </c>
      <c r="C530" s="74"/>
      <c r="D530" s="74"/>
      <c r="E530" s="74"/>
      <c r="F530" s="65" t="str">
        <f t="shared" si="16"/>
        <v/>
      </c>
      <c r="G530" s="65" t="str">
        <f t="shared" si="17"/>
        <v/>
      </c>
    </row>
    <row r="531" ht="18.75" customHeight="1" spans="1:7">
      <c r="A531" s="102">
        <v>2080116</v>
      </c>
      <c r="B531" s="266" t="s">
        <v>515</v>
      </c>
      <c r="C531" s="74"/>
      <c r="D531" s="74">
        <v>1</v>
      </c>
      <c r="E531" s="74">
        <v>1</v>
      </c>
      <c r="F531" s="65" t="str">
        <f t="shared" si="16"/>
        <v/>
      </c>
      <c r="G531" s="65">
        <f t="shared" si="17"/>
        <v>1</v>
      </c>
    </row>
    <row r="532" ht="18.75" customHeight="1" spans="1:7">
      <c r="A532" s="102">
        <v>2080150</v>
      </c>
      <c r="B532" s="266" t="s">
        <v>170</v>
      </c>
      <c r="C532" s="74"/>
      <c r="D532" s="74"/>
      <c r="E532" s="74"/>
      <c r="F532" s="65" t="str">
        <f t="shared" si="16"/>
        <v/>
      </c>
      <c r="G532" s="65" t="str">
        <f t="shared" si="17"/>
        <v/>
      </c>
    </row>
    <row r="533" ht="18.75" customHeight="1" spans="1:7">
      <c r="A533" s="102">
        <v>2080199</v>
      </c>
      <c r="B533" s="266" t="s">
        <v>516</v>
      </c>
      <c r="C533" s="74">
        <v>978</v>
      </c>
      <c r="D533" s="74">
        <v>108</v>
      </c>
      <c r="E533" s="74"/>
      <c r="F533" s="65">
        <f t="shared" si="16"/>
        <v>0</v>
      </c>
      <c r="G533" s="65">
        <f t="shared" si="17"/>
        <v>0</v>
      </c>
    </row>
    <row r="534" s="260" customFormat="1" ht="18.75" customHeight="1" spans="1:7">
      <c r="A534" s="102">
        <v>20802</v>
      </c>
      <c r="B534" s="266" t="s">
        <v>517</v>
      </c>
      <c r="C534" s="60">
        <f>SUM(C535:C541)</f>
        <v>1229</v>
      </c>
      <c r="D534" s="60">
        <f>SUM(D535:D541)</f>
        <v>916</v>
      </c>
      <c r="E534" s="60">
        <f>ROUND(SUM(E535:E541),2)</f>
        <v>1188</v>
      </c>
      <c r="F534" s="65">
        <f t="shared" si="16"/>
        <v>0.966639544344996</v>
      </c>
      <c r="G534" s="65">
        <f t="shared" si="17"/>
        <v>1.29694323144105</v>
      </c>
    </row>
    <row r="535" ht="18.75" customHeight="1" spans="1:7">
      <c r="A535" s="102">
        <v>2080201</v>
      </c>
      <c r="B535" s="266" t="s">
        <v>161</v>
      </c>
      <c r="C535" s="74">
        <v>459</v>
      </c>
      <c r="D535" s="74">
        <v>607</v>
      </c>
      <c r="E535" s="74">
        <v>587</v>
      </c>
      <c r="F535" s="65">
        <f t="shared" si="16"/>
        <v>1.27886710239651</v>
      </c>
      <c r="G535" s="65">
        <f t="shared" si="17"/>
        <v>0.967051070840198</v>
      </c>
    </row>
    <row r="536" ht="18.75" customHeight="1" spans="1:7">
      <c r="A536" s="102">
        <v>2080202</v>
      </c>
      <c r="B536" s="266" t="s">
        <v>162</v>
      </c>
      <c r="C536" s="74">
        <v>6</v>
      </c>
      <c r="D536" s="74"/>
      <c r="E536" s="74"/>
      <c r="F536" s="65">
        <f t="shared" si="16"/>
        <v>0</v>
      </c>
      <c r="G536" s="65" t="str">
        <f t="shared" si="17"/>
        <v/>
      </c>
    </row>
    <row r="537" ht="18.75" customHeight="1" spans="1:7">
      <c r="A537" s="102">
        <v>2080203</v>
      </c>
      <c r="B537" s="266" t="s">
        <v>163</v>
      </c>
      <c r="C537" s="74"/>
      <c r="D537" s="74"/>
      <c r="E537" s="74"/>
      <c r="F537" s="65" t="str">
        <f t="shared" si="16"/>
        <v/>
      </c>
      <c r="G537" s="65" t="str">
        <f t="shared" si="17"/>
        <v/>
      </c>
    </row>
    <row r="538" ht="18.75" customHeight="1" spans="1:7">
      <c r="A538" s="102">
        <v>2080206</v>
      </c>
      <c r="B538" s="266" t="s">
        <v>518</v>
      </c>
      <c r="C538" s="74"/>
      <c r="D538" s="74">
        <v>9</v>
      </c>
      <c r="E538" s="74">
        <v>9</v>
      </c>
      <c r="F538" s="65" t="str">
        <f t="shared" si="16"/>
        <v/>
      </c>
      <c r="G538" s="65">
        <f t="shared" si="17"/>
        <v>1</v>
      </c>
    </row>
    <row r="539" ht="18.75" customHeight="1" spans="1:7">
      <c r="A539" s="102">
        <v>2080207</v>
      </c>
      <c r="B539" s="266" t="s">
        <v>519</v>
      </c>
      <c r="C539" s="74">
        <v>135</v>
      </c>
      <c r="D539" s="74"/>
      <c r="E539" s="74"/>
      <c r="F539" s="65">
        <f t="shared" si="16"/>
        <v>0</v>
      </c>
      <c r="G539" s="65" t="str">
        <f t="shared" si="17"/>
        <v/>
      </c>
    </row>
    <row r="540" ht="18.75" customHeight="1" spans="1:7">
      <c r="A540" s="102">
        <v>2080208</v>
      </c>
      <c r="B540" s="266" t="s">
        <v>520</v>
      </c>
      <c r="C540" s="74">
        <v>70</v>
      </c>
      <c r="D540" s="74"/>
      <c r="E540" s="74">
        <v>54</v>
      </c>
      <c r="F540" s="65">
        <f t="shared" si="16"/>
        <v>0.771428571428571</v>
      </c>
      <c r="G540" s="65" t="str">
        <f t="shared" si="17"/>
        <v/>
      </c>
    </row>
    <row r="541" ht="18.75" customHeight="1" spans="1:7">
      <c r="A541" s="102">
        <v>2080299</v>
      </c>
      <c r="B541" s="266" t="s">
        <v>521</v>
      </c>
      <c r="C541" s="74">
        <v>559</v>
      </c>
      <c r="D541" s="74">
        <v>300</v>
      </c>
      <c r="E541" s="74">
        <v>538</v>
      </c>
      <c r="F541" s="65">
        <f t="shared" si="16"/>
        <v>0.962432915921288</v>
      </c>
      <c r="G541" s="65">
        <f t="shared" si="17"/>
        <v>1.79333333333333</v>
      </c>
    </row>
    <row r="542" s="260" customFormat="1" ht="18.75" customHeight="1" spans="1:7">
      <c r="A542" s="102">
        <v>20804</v>
      </c>
      <c r="B542" s="266" t="s">
        <v>522</v>
      </c>
      <c r="C542" s="60">
        <f>C543</f>
        <v>0</v>
      </c>
      <c r="D542" s="60">
        <f>D543</f>
        <v>0</v>
      </c>
      <c r="E542" s="60">
        <f>ROUND(E543,2)</f>
        <v>0</v>
      </c>
      <c r="F542" s="65" t="str">
        <f t="shared" si="16"/>
        <v/>
      </c>
      <c r="G542" s="65" t="str">
        <f t="shared" si="17"/>
        <v/>
      </c>
    </row>
    <row r="543" ht="18.75" customHeight="1" spans="1:7">
      <c r="A543" s="102">
        <v>2080402</v>
      </c>
      <c r="B543" s="266" t="s">
        <v>523</v>
      </c>
      <c r="C543" s="74"/>
      <c r="D543" s="74"/>
      <c r="E543" s="74"/>
      <c r="F543" s="65" t="str">
        <f t="shared" si="16"/>
        <v/>
      </c>
      <c r="G543" s="65" t="str">
        <f t="shared" si="17"/>
        <v/>
      </c>
    </row>
    <row r="544" s="260" customFormat="1" ht="18.75" customHeight="1" spans="1:7">
      <c r="A544" s="102">
        <v>20805</v>
      </c>
      <c r="B544" s="266" t="s">
        <v>524</v>
      </c>
      <c r="C544" s="60">
        <f>SUM(C545:C552)</f>
        <v>30396</v>
      </c>
      <c r="D544" s="60">
        <f>SUM(D545:D552)</f>
        <v>9702</v>
      </c>
      <c r="E544" s="60">
        <f>ROUND(SUM(E545:E552),2)</f>
        <v>6717</v>
      </c>
      <c r="F544" s="65">
        <f t="shared" si="16"/>
        <v>0.220983024082116</v>
      </c>
      <c r="G544" s="65">
        <f t="shared" si="17"/>
        <v>0.692331478045764</v>
      </c>
    </row>
    <row r="545" ht="18.75" customHeight="1" spans="1:7">
      <c r="A545" s="102">
        <v>2080501</v>
      </c>
      <c r="B545" s="266" t="s">
        <v>525</v>
      </c>
      <c r="C545" s="74"/>
      <c r="D545" s="74"/>
      <c r="E545" s="74">
        <v>10</v>
      </c>
      <c r="F545" s="65" t="str">
        <f t="shared" si="16"/>
        <v/>
      </c>
      <c r="G545" s="65" t="str">
        <f t="shared" si="17"/>
        <v/>
      </c>
    </row>
    <row r="546" ht="18.75" customHeight="1" spans="1:7">
      <c r="A546" s="102">
        <v>2080502</v>
      </c>
      <c r="B546" s="266" t="s">
        <v>526</v>
      </c>
      <c r="C546" s="74"/>
      <c r="D546" s="74">
        <v>12</v>
      </c>
      <c r="E546" s="74">
        <v>108</v>
      </c>
      <c r="F546" s="65" t="str">
        <f t="shared" si="16"/>
        <v/>
      </c>
      <c r="G546" s="65">
        <f t="shared" si="17"/>
        <v>9</v>
      </c>
    </row>
    <row r="547" ht="18.75" customHeight="1" spans="1:7">
      <c r="A547" s="102">
        <v>2080503</v>
      </c>
      <c r="B547" s="266" t="s">
        <v>527</v>
      </c>
      <c r="C547" s="74">
        <v>678</v>
      </c>
      <c r="D547" s="74">
        <v>596</v>
      </c>
      <c r="E547" s="74">
        <v>734</v>
      </c>
      <c r="F547" s="65">
        <f t="shared" si="16"/>
        <v>1.08259587020649</v>
      </c>
      <c r="G547" s="65">
        <f t="shared" si="17"/>
        <v>1.23154362416107</v>
      </c>
    </row>
    <row r="548" ht="18.75" customHeight="1" spans="1:7">
      <c r="A548" s="102">
        <v>2080505</v>
      </c>
      <c r="B548" s="266" t="s">
        <v>528</v>
      </c>
      <c r="C548" s="74">
        <v>8965</v>
      </c>
      <c r="D548" s="74">
        <v>8514</v>
      </c>
      <c r="E548" s="74">
        <v>5327</v>
      </c>
      <c r="F548" s="65">
        <f t="shared" si="16"/>
        <v>0.59419966536531</v>
      </c>
      <c r="G548" s="65">
        <f t="shared" si="17"/>
        <v>0.625675358233498</v>
      </c>
    </row>
    <row r="549" ht="18.75" customHeight="1" spans="1:7">
      <c r="A549" s="102">
        <v>2080506</v>
      </c>
      <c r="B549" s="266" t="s">
        <v>529</v>
      </c>
      <c r="C549" s="74">
        <v>384</v>
      </c>
      <c r="D549" s="74">
        <v>565</v>
      </c>
      <c r="E549" s="74">
        <v>380</v>
      </c>
      <c r="F549" s="65">
        <f t="shared" si="16"/>
        <v>0.989583333333333</v>
      </c>
      <c r="G549" s="65">
        <f t="shared" si="17"/>
        <v>0.672566371681416</v>
      </c>
    </row>
    <row r="550" ht="18.75" customHeight="1" spans="1:7">
      <c r="A550" s="102">
        <v>2080507</v>
      </c>
      <c r="B550" s="266" t="s">
        <v>530</v>
      </c>
      <c r="C550" s="74">
        <v>20369</v>
      </c>
      <c r="D550" s="74"/>
      <c r="E550" s="74">
        <v>143</v>
      </c>
      <c r="F550" s="65">
        <f t="shared" si="16"/>
        <v>0.00702047228631744</v>
      </c>
      <c r="G550" s="65" t="str">
        <f t="shared" si="17"/>
        <v/>
      </c>
    </row>
    <row r="551" ht="18.75" customHeight="1" spans="1:7">
      <c r="A551" s="102">
        <v>2080508</v>
      </c>
      <c r="B551" s="266" t="s">
        <v>531</v>
      </c>
      <c r="C551" s="74"/>
      <c r="D551" s="74">
        <v>10</v>
      </c>
      <c r="E551" s="74">
        <v>10</v>
      </c>
      <c r="F551" s="65" t="str">
        <f t="shared" si="16"/>
        <v/>
      </c>
      <c r="G551" s="65">
        <f t="shared" si="17"/>
        <v>1</v>
      </c>
    </row>
    <row r="552" ht="18.75" customHeight="1" spans="1:7">
      <c r="A552" s="102">
        <v>2080599</v>
      </c>
      <c r="B552" s="266" t="s">
        <v>532</v>
      </c>
      <c r="C552" s="74"/>
      <c r="D552" s="74">
        <v>5</v>
      </c>
      <c r="E552" s="74">
        <v>5</v>
      </c>
      <c r="F552" s="65" t="str">
        <f t="shared" si="16"/>
        <v/>
      </c>
      <c r="G552" s="65">
        <f t="shared" si="17"/>
        <v>1</v>
      </c>
    </row>
    <row r="553" s="260" customFormat="1" ht="18.75" customHeight="1" spans="1:7">
      <c r="A553" s="102">
        <v>20806</v>
      </c>
      <c r="B553" s="266" t="s">
        <v>533</v>
      </c>
      <c r="C553" s="60">
        <f>SUM(C554:C556)</f>
        <v>0</v>
      </c>
      <c r="D553" s="60">
        <f>SUM(D554:D556)</f>
        <v>0</v>
      </c>
      <c r="E553" s="60">
        <f>ROUND(SUM(E554:E556),2)</f>
        <v>0</v>
      </c>
      <c r="F553" s="65" t="str">
        <f t="shared" si="16"/>
        <v/>
      </c>
      <c r="G553" s="65" t="str">
        <f t="shared" si="17"/>
        <v/>
      </c>
    </row>
    <row r="554" ht="18.75" customHeight="1" spans="1:7">
      <c r="A554" s="102">
        <v>2080601</v>
      </c>
      <c r="B554" s="266" t="s">
        <v>534</v>
      </c>
      <c r="C554" s="74"/>
      <c r="D554" s="74"/>
      <c r="E554" s="74"/>
      <c r="F554" s="65" t="str">
        <f t="shared" si="16"/>
        <v/>
      </c>
      <c r="G554" s="65" t="str">
        <f t="shared" si="17"/>
        <v/>
      </c>
    </row>
    <row r="555" ht="18.75" customHeight="1" spans="1:7">
      <c r="A555" s="102">
        <v>2080602</v>
      </c>
      <c r="B555" s="266" t="s">
        <v>535</v>
      </c>
      <c r="C555" s="74"/>
      <c r="D555" s="74"/>
      <c r="E555" s="74"/>
      <c r="F555" s="65" t="str">
        <f t="shared" si="16"/>
        <v/>
      </c>
      <c r="G555" s="65" t="str">
        <f t="shared" si="17"/>
        <v/>
      </c>
    </row>
    <row r="556" ht="18.75" customHeight="1" spans="1:7">
      <c r="A556" s="102">
        <v>2080699</v>
      </c>
      <c r="B556" s="266" t="s">
        <v>536</v>
      </c>
      <c r="C556" s="74"/>
      <c r="D556" s="74"/>
      <c r="E556" s="74"/>
      <c r="F556" s="65" t="str">
        <f t="shared" si="16"/>
        <v/>
      </c>
      <c r="G556" s="65" t="str">
        <f t="shared" si="17"/>
        <v/>
      </c>
    </row>
    <row r="557" s="260" customFormat="1" ht="18.75" customHeight="1" spans="1:7">
      <c r="A557" s="102">
        <v>20807</v>
      </c>
      <c r="B557" s="266" t="s">
        <v>537</v>
      </c>
      <c r="C557" s="60">
        <f>SUM(C558:C566)</f>
        <v>2275</v>
      </c>
      <c r="D557" s="60">
        <f>SUM(D558:D566)</f>
        <v>3443</v>
      </c>
      <c r="E557" s="60">
        <f>ROUND(SUM(E558:E566),2)</f>
        <v>1156</v>
      </c>
      <c r="F557" s="65">
        <f t="shared" si="16"/>
        <v>0.508131868131868</v>
      </c>
      <c r="G557" s="65">
        <f t="shared" si="17"/>
        <v>0.335753703165844</v>
      </c>
    </row>
    <row r="558" ht="18.75" customHeight="1" spans="1:7">
      <c r="A558" s="102">
        <v>2080701</v>
      </c>
      <c r="B558" s="266" t="s">
        <v>538</v>
      </c>
      <c r="C558" s="74"/>
      <c r="D558" s="74">
        <v>800</v>
      </c>
      <c r="E558" s="74">
        <v>200</v>
      </c>
      <c r="F558" s="65" t="str">
        <f t="shared" si="16"/>
        <v/>
      </c>
      <c r="G558" s="65">
        <f t="shared" si="17"/>
        <v>0.25</v>
      </c>
    </row>
    <row r="559" ht="18.75" customHeight="1" spans="1:7">
      <c r="A559" s="102">
        <v>2080702</v>
      </c>
      <c r="B559" s="266" t="s">
        <v>539</v>
      </c>
      <c r="C559" s="74">
        <v>984</v>
      </c>
      <c r="D559" s="74"/>
      <c r="E559" s="74"/>
      <c r="F559" s="65">
        <f t="shared" si="16"/>
        <v>0</v>
      </c>
      <c r="G559" s="65" t="str">
        <f t="shared" si="17"/>
        <v/>
      </c>
    </row>
    <row r="560" ht="18.75" customHeight="1" spans="1:7">
      <c r="A560" s="102">
        <v>2080704</v>
      </c>
      <c r="B560" s="266" t="s">
        <v>540</v>
      </c>
      <c r="C560" s="74"/>
      <c r="D560" s="74">
        <v>2230</v>
      </c>
      <c r="E560" s="74">
        <v>543</v>
      </c>
      <c r="F560" s="65" t="str">
        <f t="shared" si="16"/>
        <v/>
      </c>
      <c r="G560" s="65">
        <f t="shared" si="17"/>
        <v>0.243497757847534</v>
      </c>
    </row>
    <row r="561" ht="18.75" customHeight="1" spans="1:7">
      <c r="A561" s="102">
        <v>2080705</v>
      </c>
      <c r="B561" s="266" t="s">
        <v>541</v>
      </c>
      <c r="C561" s="74">
        <v>1291</v>
      </c>
      <c r="D561" s="74">
        <v>120</v>
      </c>
      <c r="E561" s="74">
        <v>120</v>
      </c>
      <c r="F561" s="65">
        <f t="shared" si="16"/>
        <v>0.0929512006196747</v>
      </c>
      <c r="G561" s="65">
        <f t="shared" si="17"/>
        <v>1</v>
      </c>
    </row>
    <row r="562" ht="18.75" customHeight="1" spans="1:7">
      <c r="A562" s="102">
        <v>2080709</v>
      </c>
      <c r="B562" s="266" t="s">
        <v>542</v>
      </c>
      <c r="C562" s="74"/>
      <c r="D562" s="74"/>
      <c r="E562" s="74"/>
      <c r="F562" s="65" t="str">
        <f t="shared" si="16"/>
        <v/>
      </c>
      <c r="G562" s="65" t="str">
        <f t="shared" si="17"/>
        <v/>
      </c>
    </row>
    <row r="563" ht="18.75" customHeight="1" spans="1:7">
      <c r="A563" s="102">
        <v>2080711</v>
      </c>
      <c r="B563" s="266" t="s">
        <v>543</v>
      </c>
      <c r="C563" s="74"/>
      <c r="D563" s="74"/>
      <c r="E563" s="74"/>
      <c r="F563" s="65" t="str">
        <f t="shared" si="16"/>
        <v/>
      </c>
      <c r="G563" s="65" t="str">
        <f t="shared" si="17"/>
        <v/>
      </c>
    </row>
    <row r="564" ht="18.75" customHeight="1" spans="1:7">
      <c r="A564" s="102">
        <v>2080712</v>
      </c>
      <c r="B564" s="266" t="s">
        <v>544</v>
      </c>
      <c r="C564" s="74"/>
      <c r="D564" s="74"/>
      <c r="E564" s="74"/>
      <c r="F564" s="65" t="str">
        <f t="shared" si="16"/>
        <v/>
      </c>
      <c r="G564" s="65" t="str">
        <f t="shared" si="17"/>
        <v/>
      </c>
    </row>
    <row r="565" ht="18.75" customHeight="1" spans="1:7">
      <c r="A565" s="102">
        <v>2080713</v>
      </c>
      <c r="B565" s="266" t="s">
        <v>545</v>
      </c>
      <c r="C565" s="74"/>
      <c r="D565" s="74"/>
      <c r="E565" s="74"/>
      <c r="F565" s="65" t="str">
        <f t="shared" si="16"/>
        <v/>
      </c>
      <c r="G565" s="65" t="str">
        <f t="shared" si="17"/>
        <v/>
      </c>
    </row>
    <row r="566" ht="18.75" customHeight="1" spans="1:7">
      <c r="A566" s="102">
        <v>2080799</v>
      </c>
      <c r="B566" s="266" t="s">
        <v>546</v>
      </c>
      <c r="C566" s="74"/>
      <c r="D566" s="74">
        <v>293</v>
      </c>
      <c r="E566" s="74">
        <v>293</v>
      </c>
      <c r="F566" s="65" t="str">
        <f t="shared" si="16"/>
        <v/>
      </c>
      <c r="G566" s="65">
        <f t="shared" si="17"/>
        <v>1</v>
      </c>
    </row>
    <row r="567" s="260" customFormat="1" ht="18.75" customHeight="1" spans="1:7">
      <c r="A567" s="102">
        <v>20808</v>
      </c>
      <c r="B567" s="266" t="s">
        <v>547</v>
      </c>
      <c r="C567" s="60">
        <f>SUM(C568:C575)</f>
        <v>2460</v>
      </c>
      <c r="D567" s="60">
        <f>SUM(D568:D575)</f>
        <v>1085</v>
      </c>
      <c r="E567" s="60">
        <f>ROUND(SUM(E568:E575),2)</f>
        <v>365</v>
      </c>
      <c r="F567" s="65">
        <f t="shared" si="16"/>
        <v>0.148373983739837</v>
      </c>
      <c r="G567" s="65">
        <f t="shared" si="17"/>
        <v>0.336405529953917</v>
      </c>
    </row>
    <row r="568" ht="18.75" customHeight="1" spans="1:7">
      <c r="A568" s="102">
        <v>2080801</v>
      </c>
      <c r="B568" s="266" t="s">
        <v>548</v>
      </c>
      <c r="C568" s="74">
        <v>124</v>
      </c>
      <c r="D568" s="74"/>
      <c r="E568" s="74"/>
      <c r="F568" s="65">
        <f t="shared" si="16"/>
        <v>0</v>
      </c>
      <c r="G568" s="65" t="str">
        <f t="shared" si="17"/>
        <v/>
      </c>
    </row>
    <row r="569" ht="18.75" customHeight="1" spans="1:7">
      <c r="A569" s="102">
        <v>2080802</v>
      </c>
      <c r="B569" s="266" t="s">
        <v>549</v>
      </c>
      <c r="C569" s="74">
        <v>261</v>
      </c>
      <c r="D569" s="74">
        <v>162</v>
      </c>
      <c r="E569" s="74">
        <v>162</v>
      </c>
      <c r="F569" s="65">
        <f t="shared" si="16"/>
        <v>0.620689655172414</v>
      </c>
      <c r="G569" s="65">
        <f t="shared" si="17"/>
        <v>1</v>
      </c>
    </row>
    <row r="570" ht="18.75" customHeight="1" spans="1:7">
      <c r="A570" s="102">
        <v>2080803</v>
      </c>
      <c r="B570" s="266" t="s">
        <v>550</v>
      </c>
      <c r="C570" s="74">
        <v>1155</v>
      </c>
      <c r="D570" s="74">
        <v>820</v>
      </c>
      <c r="E570" s="74">
        <v>100</v>
      </c>
      <c r="F570" s="65">
        <f t="shared" si="16"/>
        <v>0.0865800865800866</v>
      </c>
      <c r="G570" s="65">
        <f t="shared" si="17"/>
        <v>0.121951219512195</v>
      </c>
    </row>
    <row r="571" ht="18.75" customHeight="1" spans="1:7">
      <c r="A571" s="102">
        <v>2080805</v>
      </c>
      <c r="B571" s="266" t="s">
        <v>551</v>
      </c>
      <c r="C571" s="74">
        <v>216</v>
      </c>
      <c r="D571" s="74"/>
      <c r="E571" s="74"/>
      <c r="F571" s="65">
        <f t="shared" si="16"/>
        <v>0</v>
      </c>
      <c r="G571" s="65" t="str">
        <f t="shared" si="17"/>
        <v/>
      </c>
    </row>
    <row r="572" ht="18.75" customHeight="1" spans="1:7">
      <c r="A572" s="102">
        <v>2080806</v>
      </c>
      <c r="B572" s="266" t="s">
        <v>552</v>
      </c>
      <c r="C572" s="74"/>
      <c r="D572" s="74"/>
      <c r="E572" s="74"/>
      <c r="F572" s="65" t="str">
        <f t="shared" si="16"/>
        <v/>
      </c>
      <c r="G572" s="65" t="str">
        <f t="shared" si="17"/>
        <v/>
      </c>
    </row>
    <row r="573" ht="18.75" customHeight="1" spans="1:7">
      <c r="A573" s="102">
        <v>2080807</v>
      </c>
      <c r="B573" s="266" t="s">
        <v>553</v>
      </c>
      <c r="C573" s="74"/>
      <c r="D573" s="74"/>
      <c r="E573" s="74"/>
      <c r="F573" s="65" t="str">
        <f t="shared" si="16"/>
        <v/>
      </c>
      <c r="G573" s="65" t="str">
        <f t="shared" si="17"/>
        <v/>
      </c>
    </row>
    <row r="574" ht="18.75" customHeight="1" spans="1:7">
      <c r="A574" s="102">
        <v>2080808</v>
      </c>
      <c r="B574" s="266" t="s">
        <v>554</v>
      </c>
      <c r="C574" s="74">
        <v>249</v>
      </c>
      <c r="D574" s="74">
        <v>103</v>
      </c>
      <c r="E574" s="74">
        <v>103</v>
      </c>
      <c r="F574" s="65">
        <f t="shared" si="16"/>
        <v>0.413654618473896</v>
      </c>
      <c r="G574" s="65">
        <f t="shared" si="17"/>
        <v>1</v>
      </c>
    </row>
    <row r="575" ht="18.75" customHeight="1" spans="1:7">
      <c r="A575" s="102">
        <v>2080899</v>
      </c>
      <c r="B575" s="266" t="s">
        <v>555</v>
      </c>
      <c r="C575" s="74">
        <v>455</v>
      </c>
      <c r="D575" s="74"/>
      <c r="E575" s="74"/>
      <c r="F575" s="65">
        <f t="shared" si="16"/>
        <v>0</v>
      </c>
      <c r="G575" s="65" t="str">
        <f t="shared" si="17"/>
        <v/>
      </c>
    </row>
    <row r="576" s="260" customFormat="1" ht="18.75" customHeight="1" spans="1:7">
      <c r="A576" s="102">
        <v>20809</v>
      </c>
      <c r="B576" s="266" t="s">
        <v>556</v>
      </c>
      <c r="C576" s="60">
        <f>SUM(C577:C582)</f>
        <v>794</v>
      </c>
      <c r="D576" s="60">
        <f>SUM(D577:D582)</f>
        <v>168</v>
      </c>
      <c r="E576" s="60">
        <f>ROUND(SUM(E577:E582),2)</f>
        <v>168</v>
      </c>
      <c r="F576" s="65">
        <f t="shared" si="16"/>
        <v>0.211586901763224</v>
      </c>
      <c r="G576" s="65">
        <f t="shared" si="17"/>
        <v>1</v>
      </c>
    </row>
    <row r="577" ht="18.75" customHeight="1" spans="1:7">
      <c r="A577" s="102">
        <v>2080901</v>
      </c>
      <c r="B577" s="266" t="s">
        <v>557</v>
      </c>
      <c r="C577" s="74">
        <v>116</v>
      </c>
      <c r="D577" s="74"/>
      <c r="E577" s="74"/>
      <c r="F577" s="65">
        <f t="shared" si="16"/>
        <v>0</v>
      </c>
      <c r="G577" s="65" t="str">
        <f t="shared" si="17"/>
        <v/>
      </c>
    </row>
    <row r="578" ht="18.75" customHeight="1" spans="1:7">
      <c r="A578" s="102">
        <v>2080902</v>
      </c>
      <c r="B578" s="266" t="s">
        <v>558</v>
      </c>
      <c r="C578" s="74">
        <v>162</v>
      </c>
      <c r="D578" s="74">
        <v>41</v>
      </c>
      <c r="E578" s="74">
        <v>41</v>
      </c>
      <c r="F578" s="65">
        <f t="shared" si="16"/>
        <v>0.253086419753086</v>
      </c>
      <c r="G578" s="65">
        <f t="shared" si="17"/>
        <v>1</v>
      </c>
    </row>
    <row r="579" ht="18.75" customHeight="1" spans="1:7">
      <c r="A579" s="102">
        <v>2080903</v>
      </c>
      <c r="B579" s="266" t="s">
        <v>559</v>
      </c>
      <c r="C579" s="74"/>
      <c r="D579" s="74">
        <v>5</v>
      </c>
      <c r="E579" s="74">
        <v>5</v>
      </c>
      <c r="F579" s="65" t="str">
        <f t="shared" si="16"/>
        <v/>
      </c>
      <c r="G579" s="65">
        <f t="shared" si="17"/>
        <v>1</v>
      </c>
    </row>
    <row r="580" ht="18.75" customHeight="1" spans="1:7">
      <c r="A580" s="102">
        <v>2080904</v>
      </c>
      <c r="B580" s="266" t="s">
        <v>560</v>
      </c>
      <c r="C580" s="74"/>
      <c r="D580" s="74">
        <v>13</v>
      </c>
      <c r="E580" s="74">
        <v>13</v>
      </c>
      <c r="F580" s="65" t="str">
        <f t="shared" si="16"/>
        <v/>
      </c>
      <c r="G580" s="65">
        <f t="shared" si="17"/>
        <v>1</v>
      </c>
    </row>
    <row r="581" ht="18.75" customHeight="1" spans="1:7">
      <c r="A581" s="102">
        <v>2080905</v>
      </c>
      <c r="B581" s="266" t="s">
        <v>561</v>
      </c>
      <c r="C581" s="74"/>
      <c r="D581" s="74">
        <v>35</v>
      </c>
      <c r="E581" s="74">
        <v>35</v>
      </c>
      <c r="F581" s="65" t="str">
        <f t="shared" si="16"/>
        <v/>
      </c>
      <c r="G581" s="65">
        <f t="shared" si="17"/>
        <v>1</v>
      </c>
    </row>
    <row r="582" ht="18.75" customHeight="1" spans="1:7">
      <c r="A582" s="102">
        <v>2080999</v>
      </c>
      <c r="B582" s="266" t="s">
        <v>562</v>
      </c>
      <c r="C582" s="74">
        <v>516</v>
      </c>
      <c r="D582" s="74">
        <v>74</v>
      </c>
      <c r="E582" s="74">
        <v>74</v>
      </c>
      <c r="F582" s="65">
        <f t="shared" si="16"/>
        <v>0.143410852713178</v>
      </c>
      <c r="G582" s="65">
        <f t="shared" si="17"/>
        <v>1</v>
      </c>
    </row>
    <row r="583" s="260" customFormat="1" ht="18.75" customHeight="1" spans="1:7">
      <c r="A583" s="102">
        <v>20810</v>
      </c>
      <c r="B583" s="266" t="s">
        <v>563</v>
      </c>
      <c r="C583" s="60">
        <f>SUM(C584:C590)</f>
        <v>2384</v>
      </c>
      <c r="D583" s="60">
        <f>SUM(D584:D590)</f>
        <v>1683</v>
      </c>
      <c r="E583" s="60">
        <f>ROUND(SUM(E584:E590),2)</f>
        <v>1370</v>
      </c>
      <c r="F583" s="65">
        <f t="shared" ref="F583:F603" si="18">IFERROR(E583/C583,"")</f>
        <v>0.574664429530201</v>
      </c>
      <c r="G583" s="65">
        <f t="shared" ref="G583:G603" si="19">IFERROR(E583/D583,"")</f>
        <v>0.814022578728461</v>
      </c>
    </row>
    <row r="584" ht="18.75" customHeight="1" spans="1:7">
      <c r="A584" s="102">
        <v>2081001</v>
      </c>
      <c r="B584" s="266" t="s">
        <v>564</v>
      </c>
      <c r="C584" s="74">
        <v>349</v>
      </c>
      <c r="D584" s="74">
        <v>225</v>
      </c>
      <c r="E584" s="74">
        <v>236</v>
      </c>
      <c r="F584" s="65">
        <f t="shared" si="18"/>
        <v>0.67621776504298</v>
      </c>
      <c r="G584" s="65">
        <f t="shared" si="19"/>
        <v>1.04888888888889</v>
      </c>
    </row>
    <row r="585" ht="18.75" customHeight="1" spans="1:7">
      <c r="A585" s="102">
        <v>2081002</v>
      </c>
      <c r="B585" s="266" t="s">
        <v>565</v>
      </c>
      <c r="C585" s="74">
        <v>768</v>
      </c>
      <c r="D585" s="74">
        <v>659</v>
      </c>
      <c r="E585" s="74">
        <v>695</v>
      </c>
      <c r="F585" s="65">
        <f t="shared" si="18"/>
        <v>0.904947916666667</v>
      </c>
      <c r="G585" s="65">
        <f t="shared" si="19"/>
        <v>1.0546282245827</v>
      </c>
    </row>
    <row r="586" ht="18.75" customHeight="1" spans="1:7">
      <c r="A586" s="102">
        <v>2081003</v>
      </c>
      <c r="B586" s="266" t="s">
        <v>566</v>
      </c>
      <c r="C586" s="74"/>
      <c r="D586" s="74"/>
      <c r="E586" s="74"/>
      <c r="F586" s="65" t="str">
        <f t="shared" si="18"/>
        <v/>
      </c>
      <c r="G586" s="65" t="str">
        <f t="shared" si="19"/>
        <v/>
      </c>
    </row>
    <row r="587" ht="18.75" customHeight="1" spans="1:7">
      <c r="A587" s="102">
        <v>2081004</v>
      </c>
      <c r="B587" s="266" t="s">
        <v>567</v>
      </c>
      <c r="C587" s="74">
        <v>603</v>
      </c>
      <c r="D587" s="74">
        <v>516</v>
      </c>
      <c r="E587" s="74">
        <v>336</v>
      </c>
      <c r="F587" s="65">
        <f t="shared" si="18"/>
        <v>0.557213930348259</v>
      </c>
      <c r="G587" s="65">
        <f t="shared" si="19"/>
        <v>0.651162790697674</v>
      </c>
    </row>
    <row r="588" ht="18.75" customHeight="1" spans="1:7">
      <c r="A588" s="102">
        <v>2081005</v>
      </c>
      <c r="B588" s="266" t="s">
        <v>568</v>
      </c>
      <c r="C588" s="74">
        <v>430</v>
      </c>
      <c r="D588" s="74">
        <v>233</v>
      </c>
      <c r="E588" s="74">
        <v>50</v>
      </c>
      <c r="F588" s="65">
        <f t="shared" si="18"/>
        <v>0.116279069767442</v>
      </c>
      <c r="G588" s="65">
        <f t="shared" si="19"/>
        <v>0.214592274678112</v>
      </c>
    </row>
    <row r="589" ht="18.75" customHeight="1" spans="1:7">
      <c r="A589" s="102">
        <v>2081006</v>
      </c>
      <c r="B589" s="266" t="s">
        <v>569</v>
      </c>
      <c r="C589" s="74">
        <v>234</v>
      </c>
      <c r="D589" s="74">
        <v>50</v>
      </c>
      <c r="E589" s="74">
        <v>50</v>
      </c>
      <c r="F589" s="65">
        <f t="shared" si="18"/>
        <v>0.213675213675214</v>
      </c>
      <c r="G589" s="65">
        <f t="shared" si="19"/>
        <v>1</v>
      </c>
    </row>
    <row r="590" ht="18.75" customHeight="1" spans="1:7">
      <c r="A590" s="102">
        <v>2081099</v>
      </c>
      <c r="B590" s="266" t="s">
        <v>570</v>
      </c>
      <c r="C590" s="74"/>
      <c r="D590" s="74"/>
      <c r="E590" s="74">
        <v>3</v>
      </c>
      <c r="F590" s="65" t="str">
        <f t="shared" si="18"/>
        <v/>
      </c>
      <c r="G590" s="65" t="str">
        <f t="shared" si="19"/>
        <v/>
      </c>
    </row>
    <row r="591" s="260" customFormat="1" ht="18.75" customHeight="1" spans="1:7">
      <c r="A591" s="102">
        <v>20811</v>
      </c>
      <c r="B591" s="266" t="s">
        <v>571</v>
      </c>
      <c r="C591" s="60">
        <f>SUM(C592:C599)</f>
        <v>676</v>
      </c>
      <c r="D591" s="60">
        <f>SUM(D592:D599)</f>
        <v>556</v>
      </c>
      <c r="E591" s="60">
        <f>ROUND(SUM(E592:E599),2)</f>
        <v>1594</v>
      </c>
      <c r="F591" s="65">
        <f t="shared" si="18"/>
        <v>2.35798816568047</v>
      </c>
      <c r="G591" s="65">
        <f t="shared" si="19"/>
        <v>2.86690647482014</v>
      </c>
    </row>
    <row r="592" ht="18.75" customHeight="1" spans="1:7">
      <c r="A592" s="102">
        <v>2081101</v>
      </c>
      <c r="B592" s="266" t="s">
        <v>161</v>
      </c>
      <c r="C592" s="74">
        <v>38</v>
      </c>
      <c r="D592" s="74">
        <v>149</v>
      </c>
      <c r="E592" s="74">
        <v>149</v>
      </c>
      <c r="F592" s="65">
        <f t="shared" si="18"/>
        <v>3.92105263157895</v>
      </c>
      <c r="G592" s="65">
        <f t="shared" si="19"/>
        <v>1</v>
      </c>
    </row>
    <row r="593" ht="18.75" customHeight="1" spans="1:7">
      <c r="A593" s="102">
        <v>2081102</v>
      </c>
      <c r="B593" s="266" t="s">
        <v>162</v>
      </c>
      <c r="C593" s="74">
        <v>36</v>
      </c>
      <c r="D593" s="74"/>
      <c r="E593" s="74">
        <v>24</v>
      </c>
      <c r="F593" s="65">
        <f t="shared" si="18"/>
        <v>0.666666666666667</v>
      </c>
      <c r="G593" s="65" t="str">
        <f t="shared" si="19"/>
        <v/>
      </c>
    </row>
    <row r="594" ht="18.75" customHeight="1" spans="1:7">
      <c r="A594" s="102">
        <v>2081103</v>
      </c>
      <c r="B594" s="266" t="s">
        <v>163</v>
      </c>
      <c r="C594" s="74"/>
      <c r="D594" s="74"/>
      <c r="E594" s="74"/>
      <c r="F594" s="65" t="str">
        <f t="shared" si="18"/>
        <v/>
      </c>
      <c r="G594" s="65" t="str">
        <f t="shared" si="19"/>
        <v/>
      </c>
    </row>
    <row r="595" ht="18.75" customHeight="1" spans="1:7">
      <c r="A595" s="102">
        <v>2081104</v>
      </c>
      <c r="B595" s="266" t="s">
        <v>572</v>
      </c>
      <c r="C595" s="74"/>
      <c r="D595" s="74">
        <v>127</v>
      </c>
      <c r="E595" s="74">
        <v>127</v>
      </c>
      <c r="F595" s="65" t="str">
        <f t="shared" si="18"/>
        <v/>
      </c>
      <c r="G595" s="65">
        <f t="shared" si="19"/>
        <v>1</v>
      </c>
    </row>
    <row r="596" ht="18.75" customHeight="1" spans="1:7">
      <c r="A596" s="102">
        <v>2081105</v>
      </c>
      <c r="B596" s="266" t="s">
        <v>573</v>
      </c>
      <c r="C596" s="74"/>
      <c r="D596" s="74">
        <v>4</v>
      </c>
      <c r="E596" s="74">
        <v>4</v>
      </c>
      <c r="F596" s="65" t="str">
        <f t="shared" si="18"/>
        <v/>
      </c>
      <c r="G596" s="65">
        <f t="shared" si="19"/>
        <v>1</v>
      </c>
    </row>
    <row r="597" ht="18.75" customHeight="1" spans="1:7">
      <c r="A597" s="102">
        <v>2081106</v>
      </c>
      <c r="B597" s="266" t="s">
        <v>574</v>
      </c>
      <c r="C597" s="74"/>
      <c r="D597" s="74"/>
      <c r="E597" s="74"/>
      <c r="F597" s="65" t="str">
        <f t="shared" si="18"/>
        <v/>
      </c>
      <c r="G597" s="65" t="str">
        <f t="shared" si="19"/>
        <v/>
      </c>
    </row>
    <row r="598" ht="18.75" customHeight="1" spans="1:7">
      <c r="A598" s="102">
        <v>2081107</v>
      </c>
      <c r="B598" s="266" t="s">
        <v>575</v>
      </c>
      <c r="C598" s="74">
        <v>429</v>
      </c>
      <c r="D598" s="74">
        <v>251</v>
      </c>
      <c r="E598" s="74">
        <v>780</v>
      </c>
      <c r="F598" s="65">
        <f t="shared" si="18"/>
        <v>1.81818181818182</v>
      </c>
      <c r="G598" s="65">
        <f t="shared" si="19"/>
        <v>3.10756972111554</v>
      </c>
    </row>
    <row r="599" ht="18.75" customHeight="1" spans="1:7">
      <c r="A599" s="102">
        <v>2081199</v>
      </c>
      <c r="B599" s="266" t="s">
        <v>576</v>
      </c>
      <c r="C599" s="74">
        <v>173</v>
      </c>
      <c r="D599" s="74">
        <v>25</v>
      </c>
      <c r="E599" s="74">
        <v>510</v>
      </c>
      <c r="F599" s="65">
        <f t="shared" si="18"/>
        <v>2.94797687861272</v>
      </c>
      <c r="G599" s="65">
        <f t="shared" si="19"/>
        <v>20.4</v>
      </c>
    </row>
    <row r="600" s="260" customFormat="1" ht="18.75" customHeight="1" spans="1:7">
      <c r="A600" s="102">
        <v>20816</v>
      </c>
      <c r="B600" s="266" t="s">
        <v>577</v>
      </c>
      <c r="C600" s="60">
        <f>SUM(C601:C605)</f>
        <v>0</v>
      </c>
      <c r="D600" s="60">
        <f>SUM(D601:D605)</f>
        <v>0</v>
      </c>
      <c r="E600" s="60">
        <f>ROUND(SUM(E601:E605),2)</f>
        <v>0</v>
      </c>
      <c r="F600" s="65" t="str">
        <f t="shared" si="18"/>
        <v/>
      </c>
      <c r="G600" s="65" t="str">
        <f t="shared" si="19"/>
        <v/>
      </c>
    </row>
    <row r="601" ht="18.75" customHeight="1" spans="1:7">
      <c r="A601" s="102">
        <v>2081601</v>
      </c>
      <c r="B601" s="266" t="s">
        <v>161</v>
      </c>
      <c r="C601" s="74"/>
      <c r="D601" s="74"/>
      <c r="E601" s="74"/>
      <c r="F601" s="65" t="str">
        <f t="shared" si="18"/>
        <v/>
      </c>
      <c r="G601" s="65" t="str">
        <f t="shared" si="19"/>
        <v/>
      </c>
    </row>
    <row r="602" ht="18.75" customHeight="1" spans="1:7">
      <c r="A602" s="102">
        <v>2081602</v>
      </c>
      <c r="B602" s="266" t="s">
        <v>162</v>
      </c>
      <c r="C602" s="74"/>
      <c r="D602" s="74"/>
      <c r="E602" s="74"/>
      <c r="F602" s="65" t="str">
        <f t="shared" si="18"/>
        <v/>
      </c>
      <c r="G602" s="65" t="str">
        <f t="shared" si="19"/>
        <v/>
      </c>
    </row>
    <row r="603" ht="18.75" customHeight="1" spans="1:7">
      <c r="A603" s="102">
        <v>2081603</v>
      </c>
      <c r="B603" s="266" t="s">
        <v>163</v>
      </c>
      <c r="C603" s="74"/>
      <c r="D603" s="74"/>
      <c r="E603" s="74"/>
      <c r="F603" s="65" t="str">
        <f t="shared" si="18"/>
        <v/>
      </c>
      <c r="G603" s="65" t="str">
        <f t="shared" si="19"/>
        <v/>
      </c>
    </row>
    <row r="604" ht="18.75" customHeight="1" spans="1:7">
      <c r="A604" s="157">
        <v>2081650</v>
      </c>
      <c r="B604" s="271" t="s">
        <v>170</v>
      </c>
      <c r="C604" s="74"/>
      <c r="D604" s="74"/>
      <c r="E604" s="74"/>
      <c r="F604" s="65"/>
      <c r="G604" s="65"/>
    </row>
    <row r="605" s="260" customFormat="1" ht="18.75" customHeight="1" spans="1:7">
      <c r="A605" s="102">
        <v>2081699</v>
      </c>
      <c r="B605" s="266" t="s">
        <v>578</v>
      </c>
      <c r="C605" s="74"/>
      <c r="D605" s="74"/>
      <c r="E605" s="74"/>
      <c r="F605" s="65" t="str">
        <f t="shared" ref="F605:F668" si="20">IFERROR(E605/C605,"")</f>
        <v/>
      </c>
      <c r="G605" s="65" t="str">
        <f t="shared" ref="G605:G668" si="21">IFERROR(E605/D605,"")</f>
        <v/>
      </c>
    </row>
    <row r="606" ht="18.75" customHeight="1" spans="1:7">
      <c r="A606" s="102">
        <v>20819</v>
      </c>
      <c r="B606" s="266" t="s">
        <v>579</v>
      </c>
      <c r="C606" s="60">
        <f>SUM(C607:C608)</f>
        <v>3638</v>
      </c>
      <c r="D606" s="60">
        <f>SUM(D607:D608)</f>
        <v>3106</v>
      </c>
      <c r="E606" s="60">
        <f>ROUND(SUM(E607:E608),2)</f>
        <v>4630</v>
      </c>
      <c r="F606" s="65">
        <f t="shared" si="20"/>
        <v>1.27267729521715</v>
      </c>
      <c r="G606" s="65">
        <f t="shared" si="21"/>
        <v>1.49066323245332</v>
      </c>
    </row>
    <row r="607" ht="18.75" customHeight="1" spans="1:7">
      <c r="A607" s="102">
        <v>2081901</v>
      </c>
      <c r="B607" s="266" t="s">
        <v>580</v>
      </c>
      <c r="C607" s="74">
        <v>850</v>
      </c>
      <c r="D607" s="74">
        <v>589</v>
      </c>
      <c r="E607" s="74">
        <v>1330</v>
      </c>
      <c r="F607" s="65">
        <f t="shared" si="20"/>
        <v>1.56470588235294</v>
      </c>
      <c r="G607" s="65">
        <f t="shared" si="21"/>
        <v>2.25806451612903</v>
      </c>
    </row>
    <row r="608" s="260" customFormat="1" ht="18.75" customHeight="1" spans="1:7">
      <c r="A608" s="102">
        <v>2081902</v>
      </c>
      <c r="B608" s="266" t="s">
        <v>581</v>
      </c>
      <c r="C608" s="74">
        <v>2788</v>
      </c>
      <c r="D608" s="74">
        <v>2517</v>
      </c>
      <c r="E608" s="74">
        <v>3300</v>
      </c>
      <c r="F608" s="65">
        <f t="shared" si="20"/>
        <v>1.18364418938307</v>
      </c>
      <c r="G608" s="65">
        <f t="shared" si="21"/>
        <v>1.31108462455304</v>
      </c>
    </row>
    <row r="609" ht="18.75" customHeight="1" spans="1:7">
      <c r="A609" s="102">
        <v>20820</v>
      </c>
      <c r="B609" s="266" t="s">
        <v>582</v>
      </c>
      <c r="C609" s="60">
        <f>SUM(C610:C611)</f>
        <v>837</v>
      </c>
      <c r="D609" s="60">
        <f>SUM(D610:D611)</f>
        <v>951</v>
      </c>
      <c r="E609" s="60">
        <f>ROUND(SUM(E610:E611),2)</f>
        <v>1208</v>
      </c>
      <c r="F609" s="65">
        <f t="shared" si="20"/>
        <v>1.44324970131422</v>
      </c>
      <c r="G609" s="65">
        <f t="shared" si="21"/>
        <v>1.27024185068349</v>
      </c>
    </row>
    <row r="610" ht="18.75" customHeight="1" spans="1:7">
      <c r="A610" s="102">
        <v>2082001</v>
      </c>
      <c r="B610" s="266" t="s">
        <v>583</v>
      </c>
      <c r="C610" s="74">
        <v>758</v>
      </c>
      <c r="D610" s="74">
        <v>936</v>
      </c>
      <c r="E610" s="74">
        <v>1193</v>
      </c>
      <c r="F610" s="65">
        <f t="shared" si="20"/>
        <v>1.57387862796834</v>
      </c>
      <c r="G610" s="65">
        <f t="shared" si="21"/>
        <v>1.27457264957265</v>
      </c>
    </row>
    <row r="611" s="260" customFormat="1" ht="18.75" customHeight="1" spans="1:7">
      <c r="A611" s="102">
        <v>2082002</v>
      </c>
      <c r="B611" s="266" t="s">
        <v>584</v>
      </c>
      <c r="C611" s="74">
        <v>79</v>
      </c>
      <c r="D611" s="74">
        <v>15</v>
      </c>
      <c r="E611" s="74">
        <v>15</v>
      </c>
      <c r="F611" s="65">
        <f t="shared" si="20"/>
        <v>0.189873417721519</v>
      </c>
      <c r="G611" s="65">
        <f t="shared" si="21"/>
        <v>1</v>
      </c>
    </row>
    <row r="612" ht="18.75" customHeight="1" spans="1:7">
      <c r="A612" s="102">
        <v>20821</v>
      </c>
      <c r="B612" s="266" t="s">
        <v>585</v>
      </c>
      <c r="C612" s="60">
        <f>SUM(C613:C614)</f>
        <v>1870</v>
      </c>
      <c r="D612" s="60">
        <f>SUM(D613:D614)</f>
        <v>1688</v>
      </c>
      <c r="E612" s="60">
        <f>ROUND(SUM(E613:E614),2)</f>
        <v>2388</v>
      </c>
      <c r="F612" s="65">
        <f t="shared" si="20"/>
        <v>1.27700534759358</v>
      </c>
      <c r="G612" s="65">
        <f t="shared" si="21"/>
        <v>1.41469194312796</v>
      </c>
    </row>
    <row r="613" ht="18.75" customHeight="1" spans="1:7">
      <c r="A613" s="102">
        <v>2082101</v>
      </c>
      <c r="B613" s="266" t="s">
        <v>586</v>
      </c>
      <c r="C613" s="74">
        <v>500</v>
      </c>
      <c r="D613" s="74">
        <v>1000</v>
      </c>
      <c r="E613" s="74"/>
      <c r="F613" s="65">
        <f t="shared" si="20"/>
        <v>0</v>
      </c>
      <c r="G613" s="65">
        <f t="shared" si="21"/>
        <v>0</v>
      </c>
    </row>
    <row r="614" s="260" customFormat="1" ht="18.75" customHeight="1" spans="1:7">
      <c r="A614" s="102">
        <v>2082102</v>
      </c>
      <c r="B614" s="266" t="s">
        <v>587</v>
      </c>
      <c r="C614" s="74">
        <v>1370</v>
      </c>
      <c r="D614" s="74">
        <v>688</v>
      </c>
      <c r="E614" s="74">
        <v>2388</v>
      </c>
      <c r="F614" s="65">
        <f t="shared" si="20"/>
        <v>1.74306569343066</v>
      </c>
      <c r="G614" s="65">
        <f t="shared" si="21"/>
        <v>3.47093023255814</v>
      </c>
    </row>
    <row r="615" ht="18.75" customHeight="1" spans="1:7">
      <c r="A615" s="102">
        <v>20824</v>
      </c>
      <c r="B615" s="266" t="s">
        <v>588</v>
      </c>
      <c r="C615" s="60">
        <f>SUM(C616:C617)</f>
        <v>0</v>
      </c>
      <c r="D615" s="60">
        <f>SUM(D616:D617)</f>
        <v>0</v>
      </c>
      <c r="E615" s="60">
        <f>ROUND(SUM(E616:E617),2)</f>
        <v>0</v>
      </c>
      <c r="F615" s="65" t="str">
        <f t="shared" si="20"/>
        <v/>
      </c>
      <c r="G615" s="65" t="str">
        <f t="shared" si="21"/>
        <v/>
      </c>
    </row>
    <row r="616" ht="18.75" customHeight="1" spans="1:7">
      <c r="A616" s="102">
        <v>2082401</v>
      </c>
      <c r="B616" s="266" t="s">
        <v>589</v>
      </c>
      <c r="C616" s="74"/>
      <c r="D616" s="74"/>
      <c r="E616" s="74"/>
      <c r="F616" s="65" t="str">
        <f t="shared" si="20"/>
        <v/>
      </c>
      <c r="G616" s="65" t="str">
        <f t="shared" si="21"/>
        <v/>
      </c>
    </row>
    <row r="617" s="260" customFormat="1" ht="18.75" customHeight="1" spans="1:7">
      <c r="A617" s="102">
        <v>2082402</v>
      </c>
      <c r="B617" s="266" t="s">
        <v>590</v>
      </c>
      <c r="C617" s="74"/>
      <c r="D617" s="74"/>
      <c r="E617" s="74"/>
      <c r="F617" s="65" t="str">
        <f t="shared" si="20"/>
        <v/>
      </c>
      <c r="G617" s="65" t="str">
        <f t="shared" si="21"/>
        <v/>
      </c>
    </row>
    <row r="618" ht="18.75" customHeight="1" spans="1:7">
      <c r="A618" s="102">
        <v>20825</v>
      </c>
      <c r="B618" s="266" t="s">
        <v>591</v>
      </c>
      <c r="C618" s="60">
        <f>SUM(C619:C620)</f>
        <v>9</v>
      </c>
      <c r="D618" s="60">
        <f>SUM(D619:D620)</f>
        <v>10</v>
      </c>
      <c r="E618" s="60">
        <f>ROUND(SUM(E619:E620),2)</f>
        <v>11</v>
      </c>
      <c r="F618" s="65">
        <f t="shared" si="20"/>
        <v>1.22222222222222</v>
      </c>
      <c r="G618" s="65">
        <f t="shared" si="21"/>
        <v>1.1</v>
      </c>
    </row>
    <row r="619" ht="18.75" customHeight="1" spans="1:7">
      <c r="A619" s="102">
        <v>2082501</v>
      </c>
      <c r="B619" s="266" t="s">
        <v>592</v>
      </c>
      <c r="C619" s="74">
        <v>9</v>
      </c>
      <c r="D619" s="74">
        <v>10</v>
      </c>
      <c r="E619" s="74">
        <v>11</v>
      </c>
      <c r="F619" s="65">
        <f t="shared" si="20"/>
        <v>1.22222222222222</v>
      </c>
      <c r="G619" s="65">
        <f t="shared" si="21"/>
        <v>1.1</v>
      </c>
    </row>
    <row r="620" s="260" customFormat="1" ht="18.75" customHeight="1" spans="1:7">
      <c r="A620" s="102">
        <v>2082502</v>
      </c>
      <c r="B620" s="266" t="s">
        <v>593</v>
      </c>
      <c r="C620" s="74"/>
      <c r="D620" s="74"/>
      <c r="E620" s="74"/>
      <c r="F620" s="65" t="str">
        <f t="shared" si="20"/>
        <v/>
      </c>
      <c r="G620" s="65" t="str">
        <f t="shared" si="21"/>
        <v/>
      </c>
    </row>
    <row r="621" ht="18.75" customHeight="1" spans="1:7">
      <c r="A621" s="102">
        <v>20826</v>
      </c>
      <c r="B621" s="266" t="s">
        <v>594</v>
      </c>
      <c r="C621" s="60">
        <f>SUM(C622:C624)</f>
        <v>21730</v>
      </c>
      <c r="D621" s="60">
        <f>SUM(D622:D624)</f>
        <v>22181</v>
      </c>
      <c r="E621" s="60">
        <f>ROUND(SUM(E622:E624),2)</f>
        <v>20512</v>
      </c>
      <c r="F621" s="65">
        <f t="shared" si="20"/>
        <v>0.943948458352508</v>
      </c>
      <c r="G621" s="65">
        <f t="shared" si="21"/>
        <v>0.924755421306524</v>
      </c>
    </row>
    <row r="622" ht="18.75" customHeight="1" spans="1:7">
      <c r="A622" s="102">
        <v>2082601</v>
      </c>
      <c r="B622" s="266" t="s">
        <v>595</v>
      </c>
      <c r="C622" s="74">
        <v>14202</v>
      </c>
      <c r="D622" s="74"/>
      <c r="E622" s="74"/>
      <c r="F622" s="65">
        <f t="shared" si="20"/>
        <v>0</v>
      </c>
      <c r="G622" s="65" t="str">
        <f t="shared" si="21"/>
        <v/>
      </c>
    </row>
    <row r="623" ht="18.75" customHeight="1" spans="1:7">
      <c r="A623" s="102">
        <v>2082602</v>
      </c>
      <c r="B623" s="266" t="s">
        <v>596</v>
      </c>
      <c r="C623" s="74">
        <v>7528</v>
      </c>
      <c r="D623" s="74">
        <v>7639</v>
      </c>
      <c r="E623" s="74">
        <v>10512</v>
      </c>
      <c r="F623" s="65">
        <f t="shared" si="20"/>
        <v>1.39638682252922</v>
      </c>
      <c r="G623" s="65">
        <f t="shared" si="21"/>
        <v>1.37609634768949</v>
      </c>
    </row>
    <row r="624" s="260" customFormat="1" ht="18.75" customHeight="1" spans="1:7">
      <c r="A624" s="102">
        <v>2082699</v>
      </c>
      <c r="B624" s="266" t="s">
        <v>597</v>
      </c>
      <c r="C624" s="74"/>
      <c r="D624" s="74">
        <v>14542</v>
      </c>
      <c r="E624" s="74">
        <v>10000</v>
      </c>
      <c r="F624" s="65" t="str">
        <f t="shared" si="20"/>
        <v/>
      </c>
      <c r="G624" s="65">
        <f t="shared" si="21"/>
        <v>0.687663320038509</v>
      </c>
    </row>
    <row r="625" ht="18.75" customHeight="1" spans="1:7">
      <c r="A625" s="102">
        <v>20827</v>
      </c>
      <c r="B625" s="266" t="s">
        <v>598</v>
      </c>
      <c r="C625" s="60">
        <f>SUM(C626:C628)</f>
        <v>0</v>
      </c>
      <c r="D625" s="60">
        <f>SUM(D626:D628)</f>
        <v>0</v>
      </c>
      <c r="E625" s="60">
        <f>ROUND(SUM(E626:E628),2)</f>
        <v>0</v>
      </c>
      <c r="F625" s="65" t="str">
        <f t="shared" si="20"/>
        <v/>
      </c>
      <c r="G625" s="65" t="str">
        <f t="shared" si="21"/>
        <v/>
      </c>
    </row>
    <row r="626" ht="18.75" customHeight="1" spans="1:7">
      <c r="A626" s="102">
        <v>2082701</v>
      </c>
      <c r="B626" s="266" t="s">
        <v>599</v>
      </c>
      <c r="C626" s="74"/>
      <c r="D626" s="74"/>
      <c r="E626" s="74"/>
      <c r="F626" s="65" t="str">
        <f t="shared" si="20"/>
        <v/>
      </c>
      <c r="G626" s="65" t="str">
        <f t="shared" si="21"/>
        <v/>
      </c>
    </row>
    <row r="627" ht="18.75" customHeight="1" spans="1:7">
      <c r="A627" s="102">
        <v>2082702</v>
      </c>
      <c r="B627" s="266" t="s">
        <v>600</v>
      </c>
      <c r="C627" s="74"/>
      <c r="D627" s="74"/>
      <c r="E627" s="74"/>
      <c r="F627" s="65" t="str">
        <f t="shared" si="20"/>
        <v/>
      </c>
      <c r="G627" s="65" t="str">
        <f t="shared" si="21"/>
        <v/>
      </c>
    </row>
    <row r="628" s="260" customFormat="1" ht="18.75" customHeight="1" spans="1:7">
      <c r="A628" s="102">
        <v>2082799</v>
      </c>
      <c r="B628" s="266" t="s">
        <v>601</v>
      </c>
      <c r="C628" s="74"/>
      <c r="D628" s="74"/>
      <c r="E628" s="74"/>
      <c r="F628" s="65" t="str">
        <f t="shared" si="20"/>
        <v/>
      </c>
      <c r="G628" s="65" t="str">
        <f t="shared" si="21"/>
        <v/>
      </c>
    </row>
    <row r="629" ht="18.75" customHeight="1" spans="1:7">
      <c r="A629" s="102">
        <v>20828</v>
      </c>
      <c r="B629" s="266" t="s">
        <v>602</v>
      </c>
      <c r="C629" s="60">
        <f>SUM(C630:C636)</f>
        <v>455</v>
      </c>
      <c r="D629" s="60">
        <f>SUM(D630:D636)</f>
        <v>1333</v>
      </c>
      <c r="E629" s="60">
        <f>ROUND(SUM(E630:E636),2)</f>
        <v>1335</v>
      </c>
      <c r="F629" s="65">
        <f t="shared" si="20"/>
        <v>2.93406593406593</v>
      </c>
      <c r="G629" s="65">
        <f t="shared" si="21"/>
        <v>1.00150037509377</v>
      </c>
    </row>
    <row r="630" ht="18.75" customHeight="1" spans="1:7">
      <c r="A630" s="102">
        <v>2082801</v>
      </c>
      <c r="B630" s="266" t="s">
        <v>161</v>
      </c>
      <c r="C630" s="74">
        <v>184</v>
      </c>
      <c r="D630" s="74">
        <v>265</v>
      </c>
      <c r="E630" s="74">
        <v>370</v>
      </c>
      <c r="F630" s="65">
        <f t="shared" si="20"/>
        <v>2.01086956521739</v>
      </c>
      <c r="G630" s="65">
        <f t="shared" si="21"/>
        <v>1.39622641509434</v>
      </c>
    </row>
    <row r="631" ht="18.75" customHeight="1" spans="1:7">
      <c r="A631" s="102">
        <v>2082802</v>
      </c>
      <c r="B631" s="266" t="s">
        <v>162</v>
      </c>
      <c r="C631" s="74">
        <v>49</v>
      </c>
      <c r="D631" s="74">
        <v>17</v>
      </c>
      <c r="E631" s="74">
        <v>17</v>
      </c>
      <c r="F631" s="65">
        <f t="shared" si="20"/>
        <v>0.346938775510204</v>
      </c>
      <c r="G631" s="65">
        <f t="shared" si="21"/>
        <v>1</v>
      </c>
    </row>
    <row r="632" ht="18.75" customHeight="1" spans="1:7">
      <c r="A632" s="102">
        <v>2082803</v>
      </c>
      <c r="B632" s="266" t="s">
        <v>163</v>
      </c>
      <c r="C632" s="74"/>
      <c r="D632" s="74"/>
      <c r="E632" s="74"/>
      <c r="F632" s="65" t="str">
        <f t="shared" si="20"/>
        <v/>
      </c>
      <c r="G632" s="65" t="str">
        <f t="shared" si="21"/>
        <v/>
      </c>
    </row>
    <row r="633" ht="18.75" customHeight="1" spans="1:7">
      <c r="A633" s="102">
        <v>2082804</v>
      </c>
      <c r="B633" s="266" t="s">
        <v>603</v>
      </c>
      <c r="C633" s="74">
        <v>85</v>
      </c>
      <c r="D633" s="74">
        <v>30</v>
      </c>
      <c r="E633" s="74">
        <v>30</v>
      </c>
      <c r="F633" s="65">
        <f t="shared" si="20"/>
        <v>0.352941176470588</v>
      </c>
      <c r="G633" s="65">
        <f t="shared" si="21"/>
        <v>1</v>
      </c>
    </row>
    <row r="634" ht="18.75" customHeight="1" spans="1:7">
      <c r="A634" s="102">
        <v>2082805</v>
      </c>
      <c r="B634" s="266" t="s">
        <v>604</v>
      </c>
      <c r="C634" s="74"/>
      <c r="D634" s="74"/>
      <c r="E634" s="74"/>
      <c r="F634" s="65" t="str">
        <f t="shared" si="20"/>
        <v/>
      </c>
      <c r="G634" s="65" t="str">
        <f t="shared" si="21"/>
        <v/>
      </c>
    </row>
    <row r="635" ht="18.75" customHeight="1" spans="1:7">
      <c r="A635" s="102">
        <v>2082850</v>
      </c>
      <c r="B635" s="266" t="s">
        <v>170</v>
      </c>
      <c r="C635" s="74">
        <v>10</v>
      </c>
      <c r="D635" s="74">
        <v>17</v>
      </c>
      <c r="E635" s="74">
        <v>17</v>
      </c>
      <c r="F635" s="65">
        <f t="shared" si="20"/>
        <v>1.7</v>
      </c>
      <c r="G635" s="65">
        <f t="shared" si="21"/>
        <v>1</v>
      </c>
    </row>
    <row r="636" s="260" customFormat="1" ht="18.75" customHeight="1" spans="1:7">
      <c r="A636" s="102">
        <v>2082899</v>
      </c>
      <c r="B636" s="266" t="s">
        <v>605</v>
      </c>
      <c r="C636" s="74">
        <v>127</v>
      </c>
      <c r="D636" s="74">
        <v>1004</v>
      </c>
      <c r="E636" s="74">
        <v>901</v>
      </c>
      <c r="F636" s="65">
        <f t="shared" si="20"/>
        <v>7.09448818897638</v>
      </c>
      <c r="G636" s="65">
        <f t="shared" si="21"/>
        <v>0.897410358565737</v>
      </c>
    </row>
    <row r="637" ht="18.75" customHeight="1" spans="1:7">
      <c r="A637" s="102">
        <v>20830</v>
      </c>
      <c r="B637" s="266" t="s">
        <v>606</v>
      </c>
      <c r="C637" s="60">
        <f>C638+C639</f>
        <v>536</v>
      </c>
      <c r="D637" s="60">
        <f>D638+D639</f>
        <v>0</v>
      </c>
      <c r="E637" s="60">
        <f>ROUND(E638+E639,2)</f>
        <v>330</v>
      </c>
      <c r="F637" s="65">
        <f t="shared" si="20"/>
        <v>0.615671641791045</v>
      </c>
      <c r="G637" s="65" t="str">
        <f t="shared" si="21"/>
        <v/>
      </c>
    </row>
    <row r="638" ht="18.75" customHeight="1" spans="1:7">
      <c r="A638" s="102">
        <v>2083001</v>
      </c>
      <c r="B638" s="266" t="s">
        <v>607</v>
      </c>
      <c r="C638" s="74"/>
      <c r="D638" s="74"/>
      <c r="E638" s="74">
        <v>30</v>
      </c>
      <c r="F638" s="65" t="str">
        <f t="shared" si="20"/>
        <v/>
      </c>
      <c r="G638" s="65" t="str">
        <f t="shared" si="21"/>
        <v/>
      </c>
    </row>
    <row r="639" s="260" customFormat="1" ht="18.75" customHeight="1" spans="1:7">
      <c r="A639" s="102">
        <v>2083099</v>
      </c>
      <c r="B639" s="266" t="s">
        <v>608</v>
      </c>
      <c r="C639" s="74">
        <v>536</v>
      </c>
      <c r="D639" s="74"/>
      <c r="E639" s="74">
        <v>300</v>
      </c>
      <c r="F639" s="65">
        <f t="shared" si="20"/>
        <v>0.559701492537313</v>
      </c>
      <c r="G639" s="65" t="str">
        <f t="shared" si="21"/>
        <v/>
      </c>
    </row>
    <row r="640" ht="18.75" customHeight="1" spans="1:7">
      <c r="A640" s="102">
        <v>20899</v>
      </c>
      <c r="B640" s="266" t="s">
        <v>609</v>
      </c>
      <c r="C640" s="60">
        <f>C641</f>
        <v>332</v>
      </c>
      <c r="D640" s="60">
        <f>D641</f>
        <v>815</v>
      </c>
      <c r="E640" s="60">
        <f>ROUND(E641,2)</f>
        <v>606</v>
      </c>
      <c r="F640" s="65">
        <f t="shared" si="20"/>
        <v>1.82530120481928</v>
      </c>
      <c r="G640" s="65">
        <f t="shared" si="21"/>
        <v>0.743558282208589</v>
      </c>
    </row>
    <row r="641" s="260" customFormat="1" ht="18.75" customHeight="1" spans="1:7">
      <c r="A641" s="102">
        <v>2089999</v>
      </c>
      <c r="B641" s="266" t="s">
        <v>610</v>
      </c>
      <c r="C641" s="74">
        <v>332</v>
      </c>
      <c r="D641" s="74">
        <v>815</v>
      </c>
      <c r="E641" s="74">
        <v>606</v>
      </c>
      <c r="F641" s="65">
        <f t="shared" si="20"/>
        <v>1.82530120481928</v>
      </c>
      <c r="G641" s="65">
        <f t="shared" si="21"/>
        <v>0.743558282208589</v>
      </c>
    </row>
    <row r="642" s="260" customFormat="1" ht="18.75" customHeight="1" spans="1:7">
      <c r="A642" s="102">
        <v>210</v>
      </c>
      <c r="B642" s="266" t="s">
        <v>611</v>
      </c>
      <c r="C642" s="63">
        <f>C643+C648+C663+C667+C679+C682+C686+C691+C695+C699+C702+C711+C713</f>
        <v>60500</v>
      </c>
      <c r="D642" s="63">
        <f>D643+D648+D663+D667+D679+D682+D686+D691+D695+D699+D702+D711+D713</f>
        <v>23706</v>
      </c>
      <c r="E642" s="63">
        <f>ROUND(E643+E648+E663+E667+E679+E682+E686+E691+E695+E699+E702+E711+E713,2)</f>
        <v>25775</v>
      </c>
      <c r="F642" s="65">
        <f t="shared" si="20"/>
        <v>0.42603305785124</v>
      </c>
      <c r="G642" s="65">
        <f t="shared" si="21"/>
        <v>1.08727748249388</v>
      </c>
    </row>
    <row r="643" ht="18.75" customHeight="1" spans="1:7">
      <c r="A643" s="102">
        <v>21001</v>
      </c>
      <c r="B643" s="266" t="s">
        <v>612</v>
      </c>
      <c r="C643" s="60">
        <f>SUM(C644:C647)</f>
        <v>1642</v>
      </c>
      <c r="D643" s="60">
        <f>SUM(D644:D647)</f>
        <v>545</v>
      </c>
      <c r="E643" s="60">
        <f>ROUND(SUM(E644:E647),2)</f>
        <v>688</v>
      </c>
      <c r="F643" s="65">
        <f t="shared" si="20"/>
        <v>0.419001218026797</v>
      </c>
      <c r="G643" s="65">
        <f t="shared" si="21"/>
        <v>1.26238532110092</v>
      </c>
    </row>
    <row r="644" ht="18.75" customHeight="1" spans="1:7">
      <c r="A644" s="102">
        <v>2100101</v>
      </c>
      <c r="B644" s="266" t="s">
        <v>161</v>
      </c>
      <c r="C644" s="74">
        <v>599</v>
      </c>
      <c r="D644" s="74">
        <v>497</v>
      </c>
      <c r="E644" s="74">
        <v>497</v>
      </c>
      <c r="F644" s="65">
        <f t="shared" si="20"/>
        <v>0.829716193656094</v>
      </c>
      <c r="G644" s="65">
        <f t="shared" si="21"/>
        <v>1</v>
      </c>
    </row>
    <row r="645" ht="18.75" customHeight="1" spans="1:7">
      <c r="A645" s="102">
        <v>2100102</v>
      </c>
      <c r="B645" s="266" t="s">
        <v>162</v>
      </c>
      <c r="C645" s="74">
        <v>3</v>
      </c>
      <c r="D645" s="74"/>
      <c r="E645" s="74">
        <v>25</v>
      </c>
      <c r="F645" s="65">
        <f t="shared" si="20"/>
        <v>8.33333333333333</v>
      </c>
      <c r="G645" s="65" t="str">
        <f t="shared" si="21"/>
        <v/>
      </c>
    </row>
    <row r="646" ht="18.75" customHeight="1" spans="1:7">
      <c r="A646" s="102">
        <v>2100103</v>
      </c>
      <c r="B646" s="266" t="s">
        <v>163</v>
      </c>
      <c r="C646" s="74"/>
      <c r="D646" s="74"/>
      <c r="E646" s="74"/>
      <c r="F646" s="65" t="str">
        <f t="shared" si="20"/>
        <v/>
      </c>
      <c r="G646" s="65" t="str">
        <f t="shared" si="21"/>
        <v/>
      </c>
    </row>
    <row r="647" s="260" customFormat="1" ht="18.75" customHeight="1" spans="1:7">
      <c r="A647" s="102">
        <v>2100199</v>
      </c>
      <c r="B647" s="266" t="s">
        <v>613</v>
      </c>
      <c r="C647" s="74">
        <v>1040</v>
      </c>
      <c r="D647" s="74">
        <v>48</v>
      </c>
      <c r="E647" s="74">
        <v>166</v>
      </c>
      <c r="F647" s="65">
        <f t="shared" si="20"/>
        <v>0.159615384615385</v>
      </c>
      <c r="G647" s="65">
        <f t="shared" si="21"/>
        <v>3.45833333333333</v>
      </c>
    </row>
    <row r="648" ht="18.75" customHeight="1" spans="1:7">
      <c r="A648" s="102">
        <v>21002</v>
      </c>
      <c r="B648" s="266" t="s">
        <v>614</v>
      </c>
      <c r="C648" s="60">
        <f>SUM(C649:C662)</f>
        <v>4004</v>
      </c>
      <c r="D648" s="60">
        <f>SUM(D649:D662)</f>
        <v>1009</v>
      </c>
      <c r="E648" s="60">
        <f>ROUND(SUM(E649:E662),2)</f>
        <v>692</v>
      </c>
      <c r="F648" s="65">
        <f t="shared" si="20"/>
        <v>0.172827172827173</v>
      </c>
      <c r="G648" s="65">
        <f t="shared" si="21"/>
        <v>0.685827552031715</v>
      </c>
    </row>
    <row r="649" ht="18.75" customHeight="1" spans="1:7">
      <c r="A649" s="102">
        <v>2100201</v>
      </c>
      <c r="B649" s="266" t="s">
        <v>615</v>
      </c>
      <c r="C649" s="74">
        <v>2379</v>
      </c>
      <c r="D649" s="74">
        <v>677</v>
      </c>
      <c r="E649" s="74">
        <v>163</v>
      </c>
      <c r="F649" s="65">
        <f t="shared" si="20"/>
        <v>0.0685161832702816</v>
      </c>
      <c r="G649" s="65">
        <f t="shared" si="21"/>
        <v>0.240768094534712</v>
      </c>
    </row>
    <row r="650" ht="18.75" customHeight="1" spans="1:7">
      <c r="A650" s="102">
        <v>2100202</v>
      </c>
      <c r="B650" s="266" t="s">
        <v>616</v>
      </c>
      <c r="C650" s="74">
        <v>169</v>
      </c>
      <c r="D650" s="74">
        <v>127</v>
      </c>
      <c r="E650" s="74">
        <v>127</v>
      </c>
      <c r="F650" s="65">
        <f t="shared" si="20"/>
        <v>0.751479289940828</v>
      </c>
      <c r="G650" s="65">
        <f t="shared" si="21"/>
        <v>1</v>
      </c>
    </row>
    <row r="651" ht="18.75" customHeight="1" spans="1:7">
      <c r="A651" s="102">
        <v>2100203</v>
      </c>
      <c r="B651" s="266" t="s">
        <v>617</v>
      </c>
      <c r="C651" s="74"/>
      <c r="D651" s="74"/>
      <c r="E651" s="74"/>
      <c r="F651" s="65" t="str">
        <f t="shared" si="20"/>
        <v/>
      </c>
      <c r="G651" s="65" t="str">
        <f t="shared" si="21"/>
        <v/>
      </c>
    </row>
    <row r="652" ht="18.75" customHeight="1" spans="1:7">
      <c r="A652" s="102">
        <v>2100204</v>
      </c>
      <c r="B652" s="266" t="s">
        <v>618</v>
      </c>
      <c r="C652" s="74"/>
      <c r="D652" s="74"/>
      <c r="E652" s="74"/>
      <c r="F652" s="65" t="str">
        <f t="shared" si="20"/>
        <v/>
      </c>
      <c r="G652" s="65" t="str">
        <f t="shared" si="21"/>
        <v/>
      </c>
    </row>
    <row r="653" ht="18.75" customHeight="1" spans="1:7">
      <c r="A653" s="102">
        <v>2100205</v>
      </c>
      <c r="B653" s="266" t="s">
        <v>619</v>
      </c>
      <c r="C653" s="74"/>
      <c r="D653" s="74">
        <v>190</v>
      </c>
      <c r="E653" s="74">
        <v>315</v>
      </c>
      <c r="F653" s="65" t="str">
        <f t="shared" si="20"/>
        <v/>
      </c>
      <c r="G653" s="65">
        <f t="shared" si="21"/>
        <v>1.65789473684211</v>
      </c>
    </row>
    <row r="654" ht="18.75" customHeight="1" spans="1:7">
      <c r="A654" s="102">
        <v>2100206</v>
      </c>
      <c r="B654" s="266" t="s">
        <v>620</v>
      </c>
      <c r="C654" s="74">
        <v>1102</v>
      </c>
      <c r="D654" s="74"/>
      <c r="E654" s="74">
        <v>72</v>
      </c>
      <c r="F654" s="65">
        <f t="shared" si="20"/>
        <v>0.0653357531760436</v>
      </c>
      <c r="G654" s="65" t="str">
        <f t="shared" si="21"/>
        <v/>
      </c>
    </row>
    <row r="655" ht="18.75" customHeight="1" spans="1:7">
      <c r="A655" s="102">
        <v>2100207</v>
      </c>
      <c r="B655" s="266" t="s">
        <v>621</v>
      </c>
      <c r="C655" s="74"/>
      <c r="D655" s="74"/>
      <c r="E655" s="74"/>
      <c r="F655" s="65" t="str">
        <f t="shared" si="20"/>
        <v/>
      </c>
      <c r="G655" s="65" t="str">
        <f t="shared" si="21"/>
        <v/>
      </c>
    </row>
    <row r="656" ht="18.75" customHeight="1" spans="1:7">
      <c r="A656" s="102">
        <v>2100208</v>
      </c>
      <c r="B656" s="266" t="s">
        <v>622</v>
      </c>
      <c r="C656" s="74"/>
      <c r="D656" s="74"/>
      <c r="E656" s="74"/>
      <c r="F656" s="65" t="str">
        <f t="shared" si="20"/>
        <v/>
      </c>
      <c r="G656" s="65" t="str">
        <f t="shared" si="21"/>
        <v/>
      </c>
    </row>
    <row r="657" ht="18.75" customHeight="1" spans="1:7">
      <c r="A657" s="102">
        <v>2100209</v>
      </c>
      <c r="B657" s="266" t="s">
        <v>623</v>
      </c>
      <c r="C657" s="74"/>
      <c r="D657" s="74"/>
      <c r="E657" s="74"/>
      <c r="F657" s="65" t="str">
        <f t="shared" si="20"/>
        <v/>
      </c>
      <c r="G657" s="65" t="str">
        <f t="shared" si="21"/>
        <v/>
      </c>
    </row>
    <row r="658" ht="18.75" customHeight="1" spans="1:7">
      <c r="A658" s="102">
        <v>2100210</v>
      </c>
      <c r="B658" s="266" t="s">
        <v>624</v>
      </c>
      <c r="C658" s="74"/>
      <c r="D658" s="74"/>
      <c r="E658" s="74"/>
      <c r="F658" s="65" t="str">
        <f t="shared" si="20"/>
        <v/>
      </c>
      <c r="G658" s="65" t="str">
        <f t="shared" si="21"/>
        <v/>
      </c>
    </row>
    <row r="659" ht="18.75" customHeight="1" spans="1:7">
      <c r="A659" s="102">
        <v>2100211</v>
      </c>
      <c r="B659" s="266" t="s">
        <v>625</v>
      </c>
      <c r="C659" s="74"/>
      <c r="D659" s="74"/>
      <c r="E659" s="74"/>
      <c r="F659" s="65" t="str">
        <f t="shared" si="20"/>
        <v/>
      </c>
      <c r="G659" s="65" t="str">
        <f t="shared" si="21"/>
        <v/>
      </c>
    </row>
    <row r="660" ht="18.75" customHeight="1" spans="1:7">
      <c r="A660" s="102">
        <v>2100212</v>
      </c>
      <c r="B660" s="266" t="s">
        <v>626</v>
      </c>
      <c r="C660" s="74"/>
      <c r="D660" s="74"/>
      <c r="E660" s="74"/>
      <c r="F660" s="65" t="str">
        <f t="shared" si="20"/>
        <v/>
      </c>
      <c r="G660" s="65" t="str">
        <f t="shared" si="21"/>
        <v/>
      </c>
    </row>
    <row r="661" ht="18.75" customHeight="1" spans="1:7">
      <c r="A661" s="102">
        <v>2100213</v>
      </c>
      <c r="B661" s="266" t="s">
        <v>627</v>
      </c>
      <c r="C661" s="74"/>
      <c r="D661" s="74"/>
      <c r="E661" s="74"/>
      <c r="F661" s="65" t="str">
        <f t="shared" si="20"/>
        <v/>
      </c>
      <c r="G661" s="65" t="str">
        <f t="shared" si="21"/>
        <v/>
      </c>
    </row>
    <row r="662" s="260" customFormat="1" ht="18.75" customHeight="1" spans="1:7">
      <c r="A662" s="102">
        <v>2100299</v>
      </c>
      <c r="B662" s="266" t="s">
        <v>628</v>
      </c>
      <c r="C662" s="74">
        <v>354</v>
      </c>
      <c r="D662" s="74">
        <v>15</v>
      </c>
      <c r="E662" s="74">
        <v>15</v>
      </c>
      <c r="F662" s="65">
        <f t="shared" si="20"/>
        <v>0.0423728813559322</v>
      </c>
      <c r="G662" s="65">
        <f t="shared" si="21"/>
        <v>1</v>
      </c>
    </row>
    <row r="663" ht="18.75" customHeight="1" spans="1:7">
      <c r="A663" s="102">
        <v>21003</v>
      </c>
      <c r="B663" s="266" t="s">
        <v>629</v>
      </c>
      <c r="C663" s="60">
        <f>SUM(C664:C666)</f>
        <v>4687</v>
      </c>
      <c r="D663" s="60">
        <f>SUM(D664:D666)</f>
        <v>3962</v>
      </c>
      <c r="E663" s="60">
        <f>ROUND(SUM(E664:E666),2)</f>
        <v>6491</v>
      </c>
      <c r="F663" s="65">
        <f t="shared" si="20"/>
        <v>1.3848943887348</v>
      </c>
      <c r="G663" s="65">
        <f t="shared" si="21"/>
        <v>1.63831398283695</v>
      </c>
    </row>
    <row r="664" ht="18.75" customHeight="1" spans="1:7">
      <c r="A664" s="102">
        <v>2100301</v>
      </c>
      <c r="B664" s="266" t="s">
        <v>630</v>
      </c>
      <c r="C664" s="74">
        <v>56</v>
      </c>
      <c r="D664" s="74"/>
      <c r="E664" s="74"/>
      <c r="F664" s="65">
        <f t="shared" si="20"/>
        <v>0</v>
      </c>
      <c r="G664" s="65" t="str">
        <f t="shared" si="21"/>
        <v/>
      </c>
    </row>
    <row r="665" ht="18.75" customHeight="1" spans="1:7">
      <c r="A665" s="102">
        <v>2100302</v>
      </c>
      <c r="B665" s="266" t="s">
        <v>631</v>
      </c>
      <c r="C665" s="74">
        <v>4311</v>
      </c>
      <c r="D665" s="74">
        <v>3938</v>
      </c>
      <c r="E665" s="74">
        <v>6467</v>
      </c>
      <c r="F665" s="65">
        <f t="shared" si="20"/>
        <v>1.50011598237068</v>
      </c>
      <c r="G665" s="65">
        <f t="shared" si="21"/>
        <v>1.64220416455053</v>
      </c>
    </row>
    <row r="666" s="260" customFormat="1" ht="18.75" customHeight="1" spans="1:7">
      <c r="A666" s="102">
        <v>2100399</v>
      </c>
      <c r="B666" s="266" t="s">
        <v>632</v>
      </c>
      <c r="C666" s="74">
        <v>320</v>
      </c>
      <c r="D666" s="74">
        <v>24</v>
      </c>
      <c r="E666" s="74">
        <v>24</v>
      </c>
      <c r="F666" s="65">
        <f t="shared" si="20"/>
        <v>0.075</v>
      </c>
      <c r="G666" s="65">
        <f t="shared" si="21"/>
        <v>1</v>
      </c>
    </row>
    <row r="667" ht="18.75" customHeight="1" spans="1:7">
      <c r="A667" s="102">
        <v>21004</v>
      </c>
      <c r="B667" s="266" t="s">
        <v>633</v>
      </c>
      <c r="C667" s="60">
        <f>SUM(C668:C678)</f>
        <v>20221</v>
      </c>
      <c r="D667" s="60">
        <f>SUM(D668:D678)</f>
        <v>6785</v>
      </c>
      <c r="E667" s="60">
        <f>ROUND(SUM(E668:E678),2)</f>
        <v>6054</v>
      </c>
      <c r="F667" s="65">
        <f t="shared" si="20"/>
        <v>0.299391721477672</v>
      </c>
      <c r="G667" s="65">
        <f t="shared" si="21"/>
        <v>0.892262343404569</v>
      </c>
    </row>
    <row r="668" ht="18.75" customHeight="1" spans="1:7">
      <c r="A668" s="102">
        <v>2100401</v>
      </c>
      <c r="B668" s="266" t="s">
        <v>634</v>
      </c>
      <c r="C668" s="74">
        <v>1664</v>
      </c>
      <c r="D668" s="74">
        <v>3013</v>
      </c>
      <c r="E668" s="74">
        <v>2600</v>
      </c>
      <c r="F668" s="65">
        <f t="shared" si="20"/>
        <v>1.5625</v>
      </c>
      <c r="G668" s="65">
        <f t="shared" si="21"/>
        <v>0.86292731496847</v>
      </c>
    </row>
    <row r="669" ht="18.75" customHeight="1" spans="1:7">
      <c r="A669" s="102">
        <v>2100402</v>
      </c>
      <c r="B669" s="266" t="s">
        <v>635</v>
      </c>
      <c r="C669" s="74">
        <v>21</v>
      </c>
      <c r="D669" s="74">
        <v>413</v>
      </c>
      <c r="E669" s="74">
        <v>600</v>
      </c>
      <c r="F669" s="65">
        <f t="shared" ref="F669:F732" si="22">IFERROR(E669/C669,"")</f>
        <v>28.5714285714286</v>
      </c>
      <c r="G669" s="65">
        <f t="shared" ref="G669:G732" si="23">IFERROR(E669/D669,"")</f>
        <v>1.45278450363196</v>
      </c>
    </row>
    <row r="670" ht="18.75" customHeight="1" spans="1:7">
      <c r="A670" s="102">
        <v>2100403</v>
      </c>
      <c r="B670" s="266" t="s">
        <v>636</v>
      </c>
      <c r="C670" s="74"/>
      <c r="D670" s="74">
        <v>771</v>
      </c>
      <c r="E670" s="74">
        <v>540</v>
      </c>
      <c r="F670" s="65" t="str">
        <f t="shared" si="22"/>
        <v/>
      </c>
      <c r="G670" s="65">
        <f t="shared" si="23"/>
        <v>0.700389105058366</v>
      </c>
    </row>
    <row r="671" ht="18.75" customHeight="1" spans="1:7">
      <c r="A671" s="102">
        <v>2100404</v>
      </c>
      <c r="B671" s="266" t="s">
        <v>637</v>
      </c>
      <c r="C671" s="74"/>
      <c r="D671" s="74"/>
      <c r="E671" s="74"/>
      <c r="F671" s="65" t="str">
        <f t="shared" si="22"/>
        <v/>
      </c>
      <c r="G671" s="65" t="str">
        <f t="shared" si="23"/>
        <v/>
      </c>
    </row>
    <row r="672" ht="18.75" customHeight="1" spans="1:7">
      <c r="A672" s="102">
        <v>2100405</v>
      </c>
      <c r="B672" s="266" t="s">
        <v>638</v>
      </c>
      <c r="C672" s="74"/>
      <c r="D672" s="74"/>
      <c r="E672" s="74"/>
      <c r="F672" s="65" t="str">
        <f t="shared" si="22"/>
        <v/>
      </c>
      <c r="G672" s="65" t="str">
        <f t="shared" si="23"/>
        <v/>
      </c>
    </row>
    <row r="673" ht="18.75" customHeight="1" spans="1:7">
      <c r="A673" s="102">
        <v>2100406</v>
      </c>
      <c r="B673" s="266" t="s">
        <v>639</v>
      </c>
      <c r="C673" s="74"/>
      <c r="D673" s="74"/>
      <c r="E673" s="74"/>
      <c r="F673" s="65" t="str">
        <f t="shared" si="22"/>
        <v/>
      </c>
      <c r="G673" s="65" t="str">
        <f t="shared" si="23"/>
        <v/>
      </c>
    </row>
    <row r="674" ht="18.75" customHeight="1" spans="1:7">
      <c r="A674" s="102">
        <v>2100407</v>
      </c>
      <c r="B674" s="266" t="s">
        <v>640</v>
      </c>
      <c r="C674" s="74"/>
      <c r="D674" s="74"/>
      <c r="E674" s="74"/>
      <c r="F674" s="65" t="str">
        <f t="shared" si="22"/>
        <v/>
      </c>
      <c r="G674" s="65" t="str">
        <f t="shared" si="23"/>
        <v/>
      </c>
    </row>
    <row r="675" ht="18.75" customHeight="1" spans="1:7">
      <c r="A675" s="102">
        <v>2100408</v>
      </c>
      <c r="B675" s="266" t="s">
        <v>641</v>
      </c>
      <c r="C675" s="74">
        <v>3382</v>
      </c>
      <c r="D675" s="74">
        <v>1274</v>
      </c>
      <c r="E675" s="74">
        <v>1000</v>
      </c>
      <c r="F675" s="65">
        <f t="shared" si="22"/>
        <v>0.295683027794205</v>
      </c>
      <c r="G675" s="65">
        <f t="shared" si="23"/>
        <v>0.784929356357928</v>
      </c>
    </row>
    <row r="676" ht="18.75" customHeight="1" spans="1:7">
      <c r="A676" s="102">
        <v>2100409</v>
      </c>
      <c r="B676" s="266" t="s">
        <v>642</v>
      </c>
      <c r="C676" s="74">
        <v>5399</v>
      </c>
      <c r="D676" s="74">
        <v>309</v>
      </c>
      <c r="E676" s="74">
        <v>309</v>
      </c>
      <c r="F676" s="65">
        <f t="shared" si="22"/>
        <v>0.0572328208927579</v>
      </c>
      <c r="G676" s="65">
        <f t="shared" si="23"/>
        <v>1</v>
      </c>
    </row>
    <row r="677" ht="18.75" customHeight="1" spans="1:7">
      <c r="A677" s="102">
        <v>2100410</v>
      </c>
      <c r="B677" s="266" t="s">
        <v>643</v>
      </c>
      <c r="C677" s="74">
        <v>9584</v>
      </c>
      <c r="D677" s="74">
        <v>1005</v>
      </c>
      <c r="E677" s="74">
        <v>1005</v>
      </c>
      <c r="F677" s="65">
        <f t="shared" si="22"/>
        <v>0.104862270450751</v>
      </c>
      <c r="G677" s="65">
        <f t="shared" si="23"/>
        <v>1</v>
      </c>
    </row>
    <row r="678" s="260" customFormat="1" ht="18.75" customHeight="1" spans="1:7">
      <c r="A678" s="102">
        <v>2100499</v>
      </c>
      <c r="B678" s="266" t="s">
        <v>644</v>
      </c>
      <c r="C678" s="74">
        <v>171</v>
      </c>
      <c r="D678" s="74"/>
      <c r="E678" s="74"/>
      <c r="F678" s="65">
        <f t="shared" si="22"/>
        <v>0</v>
      </c>
      <c r="G678" s="65" t="str">
        <f t="shared" si="23"/>
        <v/>
      </c>
    </row>
    <row r="679" ht="18.75" customHeight="1" spans="1:7">
      <c r="A679" s="102">
        <v>21006</v>
      </c>
      <c r="B679" s="266" t="s">
        <v>645</v>
      </c>
      <c r="C679" s="60">
        <f>C680+C681</f>
        <v>110</v>
      </c>
      <c r="D679" s="60">
        <f>D680+D681</f>
        <v>0</v>
      </c>
      <c r="E679" s="60">
        <f>ROUND(E680+E681,2)</f>
        <v>0</v>
      </c>
      <c r="F679" s="65">
        <f t="shared" si="22"/>
        <v>0</v>
      </c>
      <c r="G679" s="65" t="str">
        <f t="shared" si="23"/>
        <v/>
      </c>
    </row>
    <row r="680" ht="18.75" customHeight="1" spans="1:7">
      <c r="A680" s="102">
        <v>2100601</v>
      </c>
      <c r="B680" s="266" t="s">
        <v>646</v>
      </c>
      <c r="C680" s="74">
        <v>110</v>
      </c>
      <c r="D680" s="74"/>
      <c r="E680" s="74"/>
      <c r="F680" s="65">
        <f t="shared" si="22"/>
        <v>0</v>
      </c>
      <c r="G680" s="65" t="str">
        <f t="shared" si="23"/>
        <v/>
      </c>
    </row>
    <row r="681" s="260" customFormat="1" ht="18.75" customHeight="1" spans="1:7">
      <c r="A681" s="102">
        <v>2100699</v>
      </c>
      <c r="B681" s="266" t="s">
        <v>647</v>
      </c>
      <c r="C681" s="74"/>
      <c r="D681" s="74"/>
      <c r="E681" s="74"/>
      <c r="F681" s="65" t="str">
        <f t="shared" si="22"/>
        <v/>
      </c>
      <c r="G681" s="65" t="str">
        <f t="shared" si="23"/>
        <v/>
      </c>
    </row>
    <row r="682" ht="18.75" customHeight="1" spans="1:7">
      <c r="A682" s="102">
        <v>21007</v>
      </c>
      <c r="B682" s="266" t="s">
        <v>648</v>
      </c>
      <c r="C682" s="60">
        <f>SUM(C683:C685)</f>
        <v>1389</v>
      </c>
      <c r="D682" s="60">
        <f>SUM(D683:D685)</f>
        <v>502</v>
      </c>
      <c r="E682" s="60">
        <f>ROUND(SUM(E683:E685),2)</f>
        <v>1101</v>
      </c>
      <c r="F682" s="65">
        <f t="shared" si="22"/>
        <v>0.792656587473002</v>
      </c>
      <c r="G682" s="65">
        <f t="shared" si="23"/>
        <v>2.19322709163347</v>
      </c>
    </row>
    <row r="683" ht="18.75" customHeight="1" spans="1:7">
      <c r="A683" s="102">
        <v>2100716</v>
      </c>
      <c r="B683" s="266" t="s">
        <v>649</v>
      </c>
      <c r="C683" s="74"/>
      <c r="D683" s="74"/>
      <c r="E683" s="74"/>
      <c r="F683" s="65" t="str">
        <f t="shared" si="22"/>
        <v/>
      </c>
      <c r="G683" s="65" t="str">
        <f t="shared" si="23"/>
        <v/>
      </c>
    </row>
    <row r="684" ht="18.75" customHeight="1" spans="1:7">
      <c r="A684" s="102">
        <v>2100717</v>
      </c>
      <c r="B684" s="266" t="s">
        <v>650</v>
      </c>
      <c r="C684" s="74">
        <v>1129</v>
      </c>
      <c r="D684" s="74">
        <v>174</v>
      </c>
      <c r="E684" s="74"/>
      <c r="F684" s="65">
        <f t="shared" si="22"/>
        <v>0</v>
      </c>
      <c r="G684" s="65">
        <f t="shared" si="23"/>
        <v>0</v>
      </c>
    </row>
    <row r="685" s="260" customFormat="1" ht="18.75" customHeight="1" spans="1:7">
      <c r="A685" s="102">
        <v>2100799</v>
      </c>
      <c r="B685" s="266" t="s">
        <v>651</v>
      </c>
      <c r="C685" s="74">
        <v>260</v>
      </c>
      <c r="D685" s="74">
        <v>328</v>
      </c>
      <c r="E685" s="74">
        <v>1101</v>
      </c>
      <c r="F685" s="65">
        <f t="shared" si="22"/>
        <v>4.23461538461538</v>
      </c>
      <c r="G685" s="65">
        <f t="shared" si="23"/>
        <v>3.35670731707317</v>
      </c>
    </row>
    <row r="686" ht="18.75" customHeight="1" spans="1:7">
      <c r="A686" s="102">
        <v>21011</v>
      </c>
      <c r="B686" s="266" t="s">
        <v>652</v>
      </c>
      <c r="C686" s="60">
        <f>SUM(C687:C690)</f>
        <v>3912</v>
      </c>
      <c r="D686" s="60">
        <f>SUM(D687:D690)</f>
        <v>4596</v>
      </c>
      <c r="E686" s="60">
        <f>ROUND(SUM(E687:E690),2)</f>
        <v>3328</v>
      </c>
      <c r="F686" s="65">
        <f t="shared" si="22"/>
        <v>0.850715746421268</v>
      </c>
      <c r="G686" s="65">
        <f t="shared" si="23"/>
        <v>0.724107919930374</v>
      </c>
    </row>
    <row r="687" ht="18.75" customHeight="1" spans="1:7">
      <c r="A687" s="102">
        <v>2101101</v>
      </c>
      <c r="B687" s="266" t="s">
        <v>653</v>
      </c>
      <c r="C687" s="74">
        <v>1677</v>
      </c>
      <c r="D687" s="74">
        <v>1941</v>
      </c>
      <c r="E687" s="74">
        <v>1328</v>
      </c>
      <c r="F687" s="65">
        <f t="shared" si="22"/>
        <v>0.791890280262373</v>
      </c>
      <c r="G687" s="65">
        <f t="shared" si="23"/>
        <v>0.684183410613086</v>
      </c>
    </row>
    <row r="688" ht="18.75" customHeight="1" spans="1:7">
      <c r="A688" s="102">
        <v>2101102</v>
      </c>
      <c r="B688" s="266" t="s">
        <v>654</v>
      </c>
      <c r="C688" s="74">
        <v>2235</v>
      </c>
      <c r="D688" s="74">
        <v>2655</v>
      </c>
      <c r="E688" s="74">
        <v>2000</v>
      </c>
      <c r="F688" s="65">
        <f t="shared" si="22"/>
        <v>0.894854586129754</v>
      </c>
      <c r="G688" s="65">
        <f t="shared" si="23"/>
        <v>0.753295668549906</v>
      </c>
    </row>
    <row r="689" ht="18.75" customHeight="1" spans="1:7">
      <c r="A689" s="102">
        <v>2101103</v>
      </c>
      <c r="B689" s="266" t="s">
        <v>655</v>
      </c>
      <c r="C689" s="74"/>
      <c r="D689" s="74"/>
      <c r="E689" s="74"/>
      <c r="F689" s="65" t="str">
        <f t="shared" si="22"/>
        <v/>
      </c>
      <c r="G689" s="65" t="str">
        <f t="shared" si="23"/>
        <v/>
      </c>
    </row>
    <row r="690" s="260" customFormat="1" ht="18.75" customHeight="1" spans="1:7">
      <c r="A690" s="102">
        <v>2101199</v>
      </c>
      <c r="B690" s="266" t="s">
        <v>656</v>
      </c>
      <c r="C690" s="74"/>
      <c r="D690" s="74"/>
      <c r="E690" s="74"/>
      <c r="F690" s="65" t="str">
        <f t="shared" si="22"/>
        <v/>
      </c>
      <c r="G690" s="65" t="str">
        <f t="shared" si="23"/>
        <v/>
      </c>
    </row>
    <row r="691" ht="18.75" customHeight="1" spans="1:7">
      <c r="A691" s="102">
        <v>21012</v>
      </c>
      <c r="B691" s="266" t="s">
        <v>657</v>
      </c>
      <c r="C691" s="60">
        <f>SUM(C692:C694)</f>
        <v>22158</v>
      </c>
      <c r="D691" s="60">
        <f>SUM(D692:D694)</f>
        <v>3218</v>
      </c>
      <c r="E691" s="60">
        <f>ROUND(SUM(E692:E694),2)</f>
        <v>4272</v>
      </c>
      <c r="F691" s="65">
        <f t="shared" si="22"/>
        <v>0.192797183861359</v>
      </c>
      <c r="G691" s="65">
        <f t="shared" si="23"/>
        <v>1.32753262896209</v>
      </c>
    </row>
    <row r="692" ht="18.75" customHeight="1" spans="1:7">
      <c r="A692" s="102">
        <v>2101201</v>
      </c>
      <c r="B692" s="266" t="s">
        <v>658</v>
      </c>
      <c r="C692" s="74">
        <v>57</v>
      </c>
      <c r="D692" s="74"/>
      <c r="E692" s="74"/>
      <c r="F692" s="65">
        <f t="shared" si="22"/>
        <v>0</v>
      </c>
      <c r="G692" s="65" t="str">
        <f t="shared" si="23"/>
        <v/>
      </c>
    </row>
    <row r="693" ht="18.75" customHeight="1" spans="1:7">
      <c r="A693" s="102">
        <v>2101202</v>
      </c>
      <c r="B693" s="266" t="s">
        <v>659</v>
      </c>
      <c r="C693" s="74">
        <v>21967</v>
      </c>
      <c r="D693" s="74">
        <v>3218</v>
      </c>
      <c r="E693" s="74">
        <v>4272</v>
      </c>
      <c r="F693" s="65">
        <f t="shared" si="22"/>
        <v>0.19447352847453</v>
      </c>
      <c r="G693" s="65">
        <f t="shared" si="23"/>
        <v>1.32753262896209</v>
      </c>
    </row>
    <row r="694" s="260" customFormat="1" ht="18.75" customHeight="1" spans="1:7">
      <c r="A694" s="102">
        <v>2101299</v>
      </c>
      <c r="B694" s="266" t="s">
        <v>660</v>
      </c>
      <c r="C694" s="74">
        <v>134</v>
      </c>
      <c r="D694" s="74"/>
      <c r="E694" s="74"/>
      <c r="F694" s="65">
        <f t="shared" si="22"/>
        <v>0</v>
      </c>
      <c r="G694" s="65" t="str">
        <f t="shared" si="23"/>
        <v/>
      </c>
    </row>
    <row r="695" ht="18.75" customHeight="1" spans="1:7">
      <c r="A695" s="102">
        <v>21013</v>
      </c>
      <c r="B695" s="266" t="s">
        <v>661</v>
      </c>
      <c r="C695" s="60">
        <f>SUM(C696:C698)</f>
        <v>1520</v>
      </c>
      <c r="D695" s="60">
        <f>SUM(D696:D698)</f>
        <v>1897</v>
      </c>
      <c r="E695" s="60">
        <f>ROUND(SUM(E696:E698),2)</f>
        <v>1897</v>
      </c>
      <c r="F695" s="65">
        <f t="shared" si="22"/>
        <v>1.24802631578947</v>
      </c>
      <c r="G695" s="65">
        <f t="shared" si="23"/>
        <v>1</v>
      </c>
    </row>
    <row r="696" ht="18.75" customHeight="1" spans="1:7">
      <c r="A696" s="102">
        <v>2101301</v>
      </c>
      <c r="B696" s="266" t="s">
        <v>662</v>
      </c>
      <c r="C696" s="74">
        <v>1520</v>
      </c>
      <c r="D696" s="74">
        <v>1897</v>
      </c>
      <c r="E696" s="74">
        <v>1897</v>
      </c>
      <c r="F696" s="65">
        <f t="shared" si="22"/>
        <v>1.24802631578947</v>
      </c>
      <c r="G696" s="65">
        <f t="shared" si="23"/>
        <v>1</v>
      </c>
    </row>
    <row r="697" ht="18.75" customHeight="1" spans="1:7">
      <c r="A697" s="102">
        <v>2101302</v>
      </c>
      <c r="B697" s="266" t="s">
        <v>663</v>
      </c>
      <c r="C697" s="74"/>
      <c r="D697" s="74"/>
      <c r="E697" s="74"/>
      <c r="F697" s="65" t="str">
        <f t="shared" si="22"/>
        <v/>
      </c>
      <c r="G697" s="65" t="str">
        <f t="shared" si="23"/>
        <v/>
      </c>
    </row>
    <row r="698" s="260" customFormat="1" ht="18.75" customHeight="1" spans="1:7">
      <c r="A698" s="102">
        <v>2101399</v>
      </c>
      <c r="B698" s="266" t="s">
        <v>664</v>
      </c>
      <c r="C698" s="74"/>
      <c r="D698" s="74"/>
      <c r="E698" s="74"/>
      <c r="F698" s="65" t="str">
        <f t="shared" si="22"/>
        <v/>
      </c>
      <c r="G698" s="65" t="str">
        <f t="shared" si="23"/>
        <v/>
      </c>
    </row>
    <row r="699" ht="18.75" customHeight="1" spans="1:7">
      <c r="A699" s="102">
        <v>21014</v>
      </c>
      <c r="B699" s="266" t="s">
        <v>665</v>
      </c>
      <c r="C699" s="60">
        <f>C700+C701</f>
        <v>91</v>
      </c>
      <c r="D699" s="60">
        <f>D700+D701</f>
        <v>84</v>
      </c>
      <c r="E699" s="60">
        <f>ROUND(E700+E701,2)</f>
        <v>84</v>
      </c>
      <c r="F699" s="65">
        <f t="shared" si="22"/>
        <v>0.923076923076923</v>
      </c>
      <c r="G699" s="65">
        <f t="shared" si="23"/>
        <v>1</v>
      </c>
    </row>
    <row r="700" ht="18.75" customHeight="1" spans="1:7">
      <c r="A700" s="102">
        <v>2101401</v>
      </c>
      <c r="B700" s="266" t="s">
        <v>666</v>
      </c>
      <c r="C700" s="74">
        <v>91</v>
      </c>
      <c r="D700" s="74">
        <v>84</v>
      </c>
      <c r="E700" s="74">
        <v>84</v>
      </c>
      <c r="F700" s="65">
        <f t="shared" si="22"/>
        <v>0.923076923076923</v>
      </c>
      <c r="G700" s="65">
        <f t="shared" si="23"/>
        <v>1</v>
      </c>
    </row>
    <row r="701" s="260" customFormat="1" ht="18.75" customHeight="1" spans="1:7">
      <c r="A701" s="102">
        <v>2101499</v>
      </c>
      <c r="B701" s="266" t="s">
        <v>667</v>
      </c>
      <c r="C701" s="74"/>
      <c r="D701" s="74"/>
      <c r="E701" s="74"/>
      <c r="F701" s="65" t="str">
        <f t="shared" si="22"/>
        <v/>
      </c>
      <c r="G701" s="65" t="str">
        <f t="shared" si="23"/>
        <v/>
      </c>
    </row>
    <row r="702" ht="18.75" customHeight="1" spans="1:7">
      <c r="A702" s="102">
        <v>21015</v>
      </c>
      <c r="B702" s="266" t="s">
        <v>668</v>
      </c>
      <c r="C702" s="60">
        <f>SUM(C703:C710)</f>
        <v>738</v>
      </c>
      <c r="D702" s="60">
        <f>SUM(D703:D710)</f>
        <v>1103</v>
      </c>
      <c r="E702" s="60">
        <f>ROUND(SUM(E703:E710),2)</f>
        <v>1163</v>
      </c>
      <c r="F702" s="65">
        <f t="shared" si="22"/>
        <v>1.57588075880759</v>
      </c>
      <c r="G702" s="65">
        <f t="shared" si="23"/>
        <v>1.0543970988214</v>
      </c>
    </row>
    <row r="703" ht="18.75" customHeight="1" spans="1:7">
      <c r="A703" s="102">
        <v>2101501</v>
      </c>
      <c r="B703" s="266" t="s">
        <v>161</v>
      </c>
      <c r="C703" s="74">
        <v>503</v>
      </c>
      <c r="D703" s="74">
        <v>766</v>
      </c>
      <c r="E703" s="74">
        <v>766</v>
      </c>
      <c r="F703" s="65">
        <f t="shared" si="22"/>
        <v>1.52286282306163</v>
      </c>
      <c r="G703" s="65">
        <f t="shared" si="23"/>
        <v>1</v>
      </c>
    </row>
    <row r="704" ht="18.75" customHeight="1" spans="1:7">
      <c r="A704" s="102">
        <v>2101502</v>
      </c>
      <c r="B704" s="266" t="s">
        <v>162</v>
      </c>
      <c r="C704" s="74"/>
      <c r="D704" s="74"/>
      <c r="E704" s="74"/>
      <c r="F704" s="65" t="str">
        <f t="shared" si="22"/>
        <v/>
      </c>
      <c r="G704" s="65" t="str">
        <f t="shared" si="23"/>
        <v/>
      </c>
    </row>
    <row r="705" ht="18.75" customHeight="1" spans="1:7">
      <c r="A705" s="102">
        <v>2101503</v>
      </c>
      <c r="B705" s="266" t="s">
        <v>163</v>
      </c>
      <c r="C705" s="74"/>
      <c r="D705" s="74"/>
      <c r="E705" s="74"/>
      <c r="F705" s="65" t="str">
        <f t="shared" si="22"/>
        <v/>
      </c>
      <c r="G705" s="65" t="str">
        <f t="shared" si="23"/>
        <v/>
      </c>
    </row>
    <row r="706" ht="18.75" customHeight="1" spans="1:7">
      <c r="A706" s="102">
        <v>2101504</v>
      </c>
      <c r="B706" s="266" t="s">
        <v>202</v>
      </c>
      <c r="C706" s="74"/>
      <c r="D706" s="74"/>
      <c r="E706" s="74">
        <v>20</v>
      </c>
      <c r="F706" s="65" t="str">
        <f t="shared" si="22"/>
        <v/>
      </c>
      <c r="G706" s="65" t="str">
        <f t="shared" si="23"/>
        <v/>
      </c>
    </row>
    <row r="707" ht="18.75" customHeight="1" spans="1:7">
      <c r="A707" s="102">
        <v>2101505</v>
      </c>
      <c r="B707" s="266" t="s">
        <v>669</v>
      </c>
      <c r="C707" s="74">
        <v>28</v>
      </c>
      <c r="D707" s="74"/>
      <c r="E707" s="74">
        <v>40</v>
      </c>
      <c r="F707" s="65">
        <f t="shared" si="22"/>
        <v>1.42857142857143</v>
      </c>
      <c r="G707" s="65" t="str">
        <f t="shared" si="23"/>
        <v/>
      </c>
    </row>
    <row r="708" ht="18.75" customHeight="1" spans="1:7">
      <c r="A708" s="102">
        <v>2101506</v>
      </c>
      <c r="B708" s="266" t="s">
        <v>670</v>
      </c>
      <c r="C708" s="74">
        <v>59</v>
      </c>
      <c r="D708" s="74"/>
      <c r="E708" s="74"/>
      <c r="F708" s="65">
        <f t="shared" si="22"/>
        <v>0</v>
      </c>
      <c r="G708" s="65" t="str">
        <f t="shared" si="23"/>
        <v/>
      </c>
    </row>
    <row r="709" ht="18.75" customHeight="1" spans="1:7">
      <c r="A709" s="102">
        <v>2101550</v>
      </c>
      <c r="B709" s="266" t="s">
        <v>170</v>
      </c>
      <c r="C709" s="74"/>
      <c r="D709" s="74"/>
      <c r="E709" s="74"/>
      <c r="F709" s="65" t="str">
        <f t="shared" si="22"/>
        <v/>
      </c>
      <c r="G709" s="65" t="str">
        <f t="shared" si="23"/>
        <v/>
      </c>
    </row>
    <row r="710" s="260" customFormat="1" ht="18.75" customHeight="1" spans="1:7">
      <c r="A710" s="102">
        <v>2101599</v>
      </c>
      <c r="B710" s="266" t="s">
        <v>671</v>
      </c>
      <c r="C710" s="74">
        <v>148</v>
      </c>
      <c r="D710" s="74">
        <v>337</v>
      </c>
      <c r="E710" s="74">
        <v>337</v>
      </c>
      <c r="F710" s="65">
        <f t="shared" si="22"/>
        <v>2.27702702702703</v>
      </c>
      <c r="G710" s="65">
        <f t="shared" si="23"/>
        <v>1</v>
      </c>
    </row>
    <row r="711" ht="18.75" customHeight="1" spans="1:7">
      <c r="A711" s="102">
        <v>21016</v>
      </c>
      <c r="B711" s="266" t="s">
        <v>672</v>
      </c>
      <c r="C711" s="60">
        <f>C712</f>
        <v>0</v>
      </c>
      <c r="D711" s="60">
        <f>D712</f>
        <v>0</v>
      </c>
      <c r="E711" s="60">
        <f>ROUND(E712,2)</f>
        <v>0</v>
      </c>
      <c r="F711" s="65" t="str">
        <f t="shared" si="22"/>
        <v/>
      </c>
      <c r="G711" s="65" t="str">
        <f t="shared" si="23"/>
        <v/>
      </c>
    </row>
    <row r="712" s="260" customFormat="1" ht="18.75" customHeight="1" spans="1:7">
      <c r="A712" s="102">
        <v>2101601</v>
      </c>
      <c r="B712" s="266" t="s">
        <v>673</v>
      </c>
      <c r="C712" s="74"/>
      <c r="D712" s="74"/>
      <c r="E712" s="74"/>
      <c r="F712" s="65" t="str">
        <f t="shared" si="22"/>
        <v/>
      </c>
      <c r="G712" s="65" t="str">
        <f t="shared" si="23"/>
        <v/>
      </c>
    </row>
    <row r="713" ht="18.75" customHeight="1" spans="1:7">
      <c r="A713" s="102">
        <v>21099</v>
      </c>
      <c r="B713" s="266" t="s">
        <v>674</v>
      </c>
      <c r="C713" s="60">
        <f>C714</f>
        <v>28</v>
      </c>
      <c r="D713" s="60">
        <f>D714</f>
        <v>5</v>
      </c>
      <c r="E713" s="60">
        <f>ROUND(E714,2)</f>
        <v>5</v>
      </c>
      <c r="F713" s="65">
        <f t="shared" si="22"/>
        <v>0.178571428571429</v>
      </c>
      <c r="G713" s="65">
        <f t="shared" si="23"/>
        <v>1</v>
      </c>
    </row>
    <row r="714" s="260" customFormat="1" ht="18.75" customHeight="1" spans="1:7">
      <c r="A714" s="102">
        <v>2109999</v>
      </c>
      <c r="B714" s="266" t="s">
        <v>675</v>
      </c>
      <c r="C714" s="74">
        <v>28</v>
      </c>
      <c r="D714" s="74">
        <v>5</v>
      </c>
      <c r="E714" s="74">
        <v>5</v>
      </c>
      <c r="F714" s="65">
        <f t="shared" si="22"/>
        <v>0.178571428571429</v>
      </c>
      <c r="G714" s="65">
        <f t="shared" si="23"/>
        <v>1</v>
      </c>
    </row>
    <row r="715" s="260" customFormat="1" ht="18.75" customHeight="1" spans="1:7">
      <c r="A715" s="102">
        <v>211</v>
      </c>
      <c r="B715" s="266" t="s">
        <v>676</v>
      </c>
      <c r="C715" s="63">
        <f>C716+C726+C730+C739+C746+C753+C759+C762+C765+C767+C769+C775+C777+C779+C790</f>
        <v>15761</v>
      </c>
      <c r="D715" s="63">
        <f>D716+D726+D730+D739+D746+D753+D759+D762+D765+D767+D769+D775+D777+D779+D790</f>
        <v>8501</v>
      </c>
      <c r="E715" s="63">
        <f>ROUND(E716+E726+E730+E739+E746+E753+E759+E762+E765+E767+E769+E775+E777+E779+E790,2)</f>
        <v>8600</v>
      </c>
      <c r="F715" s="65">
        <f t="shared" si="22"/>
        <v>0.545650656684221</v>
      </c>
      <c r="G715" s="65">
        <f t="shared" si="23"/>
        <v>1.0116456887425</v>
      </c>
    </row>
    <row r="716" ht="18.75" customHeight="1" spans="1:7">
      <c r="A716" s="102">
        <v>21101</v>
      </c>
      <c r="B716" s="266" t="s">
        <v>677</v>
      </c>
      <c r="C716" s="60">
        <f>SUM(C717:C725)</f>
        <v>659</v>
      </c>
      <c r="D716" s="60">
        <f>SUM(D717:D725)</f>
        <v>0</v>
      </c>
      <c r="E716" s="60">
        <f>ROUND(SUM(E717:E725),2)</f>
        <v>0</v>
      </c>
      <c r="F716" s="65">
        <f t="shared" si="22"/>
        <v>0</v>
      </c>
      <c r="G716" s="65" t="str">
        <f t="shared" si="23"/>
        <v/>
      </c>
    </row>
    <row r="717" ht="18.75" customHeight="1" spans="1:7">
      <c r="A717" s="102">
        <v>2110101</v>
      </c>
      <c r="B717" s="266" t="s">
        <v>161</v>
      </c>
      <c r="C717" s="74">
        <v>429</v>
      </c>
      <c r="D717" s="74"/>
      <c r="E717" s="74"/>
      <c r="F717" s="65">
        <f t="shared" si="22"/>
        <v>0</v>
      </c>
      <c r="G717" s="65" t="str">
        <f t="shared" si="23"/>
        <v/>
      </c>
    </row>
    <row r="718" ht="18.75" customHeight="1" spans="1:7">
      <c r="A718" s="102">
        <v>2110102</v>
      </c>
      <c r="B718" s="266" t="s">
        <v>162</v>
      </c>
      <c r="C718" s="74">
        <v>190</v>
      </c>
      <c r="D718" s="74"/>
      <c r="E718" s="74"/>
      <c r="F718" s="65">
        <f t="shared" si="22"/>
        <v>0</v>
      </c>
      <c r="G718" s="65" t="str">
        <f t="shared" si="23"/>
        <v/>
      </c>
    </row>
    <row r="719" ht="18.75" customHeight="1" spans="1:7">
      <c r="A719" s="102">
        <v>2110103</v>
      </c>
      <c r="B719" s="266" t="s">
        <v>163</v>
      </c>
      <c r="C719" s="74"/>
      <c r="D719" s="74"/>
      <c r="E719" s="74"/>
      <c r="F719" s="65" t="str">
        <f t="shared" si="22"/>
        <v/>
      </c>
      <c r="G719" s="65" t="str">
        <f t="shared" si="23"/>
        <v/>
      </c>
    </row>
    <row r="720" ht="18.75" customHeight="1" spans="1:7">
      <c r="A720" s="102">
        <v>2110104</v>
      </c>
      <c r="B720" s="266" t="s">
        <v>678</v>
      </c>
      <c r="C720" s="74"/>
      <c r="D720" s="74"/>
      <c r="E720" s="74"/>
      <c r="F720" s="65" t="str">
        <f t="shared" si="22"/>
        <v/>
      </c>
      <c r="G720" s="65" t="str">
        <f t="shared" si="23"/>
        <v/>
      </c>
    </row>
    <row r="721" ht="18.75" customHeight="1" spans="1:7">
      <c r="A721" s="102">
        <v>2110105</v>
      </c>
      <c r="B721" s="266" t="s">
        <v>679</v>
      </c>
      <c r="C721" s="74">
        <v>40</v>
      </c>
      <c r="D721" s="74"/>
      <c r="E721" s="74"/>
      <c r="F721" s="65">
        <f t="shared" si="22"/>
        <v>0</v>
      </c>
      <c r="G721" s="65" t="str">
        <f t="shared" si="23"/>
        <v/>
      </c>
    </row>
    <row r="722" ht="18.75" customHeight="1" spans="1:7">
      <c r="A722" s="102">
        <v>2110106</v>
      </c>
      <c r="B722" s="266" t="s">
        <v>680</v>
      </c>
      <c r="C722" s="74"/>
      <c r="D722" s="74"/>
      <c r="E722" s="74"/>
      <c r="F722" s="65" t="str">
        <f t="shared" si="22"/>
        <v/>
      </c>
      <c r="G722" s="65" t="str">
        <f t="shared" si="23"/>
        <v/>
      </c>
    </row>
    <row r="723" ht="18.75" customHeight="1" spans="1:7">
      <c r="A723" s="102">
        <v>2110107</v>
      </c>
      <c r="B723" s="266" t="s">
        <v>681</v>
      </c>
      <c r="C723" s="74"/>
      <c r="D723" s="74"/>
      <c r="E723" s="74"/>
      <c r="F723" s="65" t="str">
        <f t="shared" si="22"/>
        <v/>
      </c>
      <c r="G723" s="65" t="str">
        <f t="shared" si="23"/>
        <v/>
      </c>
    </row>
    <row r="724" ht="18.75" customHeight="1" spans="1:7">
      <c r="A724" s="102">
        <v>2110108</v>
      </c>
      <c r="B724" s="266" t="s">
        <v>682</v>
      </c>
      <c r="C724" s="74"/>
      <c r="D724" s="74"/>
      <c r="E724" s="74"/>
      <c r="F724" s="65" t="str">
        <f t="shared" si="22"/>
        <v/>
      </c>
      <c r="G724" s="65" t="str">
        <f t="shared" si="23"/>
        <v/>
      </c>
    </row>
    <row r="725" s="260" customFormat="1" ht="18.75" customHeight="1" spans="1:7">
      <c r="A725" s="102">
        <v>2110199</v>
      </c>
      <c r="B725" s="266" t="s">
        <v>683</v>
      </c>
      <c r="C725" s="74"/>
      <c r="D725" s="74"/>
      <c r="E725" s="74"/>
      <c r="F725" s="65" t="str">
        <f t="shared" si="22"/>
        <v/>
      </c>
      <c r="G725" s="65" t="str">
        <f t="shared" si="23"/>
        <v/>
      </c>
    </row>
    <row r="726" ht="18.75" customHeight="1" spans="1:7">
      <c r="A726" s="102">
        <v>21102</v>
      </c>
      <c r="B726" s="266" t="s">
        <v>684</v>
      </c>
      <c r="C726" s="60">
        <f>SUM(C727:C729)</f>
        <v>0</v>
      </c>
      <c r="D726" s="60">
        <f>SUM(D727:D729)</f>
        <v>0</v>
      </c>
      <c r="E726" s="60">
        <f>ROUND(SUM(E727:E729),2)</f>
        <v>0</v>
      </c>
      <c r="F726" s="65" t="str">
        <f t="shared" si="22"/>
        <v/>
      </c>
      <c r="G726" s="65" t="str">
        <f t="shared" si="23"/>
        <v/>
      </c>
    </row>
    <row r="727" ht="18.75" customHeight="1" spans="1:7">
      <c r="A727" s="102">
        <v>2110203</v>
      </c>
      <c r="B727" s="266" t="s">
        <v>685</v>
      </c>
      <c r="C727" s="74"/>
      <c r="D727" s="74"/>
      <c r="E727" s="74"/>
      <c r="F727" s="65" t="str">
        <f t="shared" si="22"/>
        <v/>
      </c>
      <c r="G727" s="65" t="str">
        <f t="shared" si="23"/>
        <v/>
      </c>
    </row>
    <row r="728" ht="18.75" customHeight="1" spans="1:7">
      <c r="A728" s="102">
        <v>2110204</v>
      </c>
      <c r="B728" s="266" t="s">
        <v>686</v>
      </c>
      <c r="C728" s="74"/>
      <c r="D728" s="74"/>
      <c r="E728" s="74"/>
      <c r="F728" s="65" t="str">
        <f t="shared" si="22"/>
        <v/>
      </c>
      <c r="G728" s="65" t="str">
        <f t="shared" si="23"/>
        <v/>
      </c>
    </row>
    <row r="729" s="260" customFormat="1" ht="18.75" customHeight="1" spans="1:7">
      <c r="A729" s="102">
        <v>2110299</v>
      </c>
      <c r="B729" s="266" t="s">
        <v>687</v>
      </c>
      <c r="C729" s="74"/>
      <c r="D729" s="74"/>
      <c r="E729" s="74"/>
      <c r="F729" s="65" t="str">
        <f t="shared" si="22"/>
        <v/>
      </c>
      <c r="G729" s="65" t="str">
        <f t="shared" si="23"/>
        <v/>
      </c>
    </row>
    <row r="730" ht="18.75" customHeight="1" spans="1:7">
      <c r="A730" s="102">
        <v>21103</v>
      </c>
      <c r="B730" s="266" t="s">
        <v>688</v>
      </c>
      <c r="C730" s="60">
        <f>SUM(C731:C738)</f>
        <v>11582</v>
      </c>
      <c r="D730" s="60">
        <f>SUM(D731:D738)</f>
        <v>6232</v>
      </c>
      <c r="E730" s="60">
        <f>ROUND(SUM(E731:E738),2)</f>
        <v>6331</v>
      </c>
      <c r="F730" s="65">
        <f t="shared" si="22"/>
        <v>0.546624071835607</v>
      </c>
      <c r="G730" s="65">
        <f t="shared" si="23"/>
        <v>1.01588575096277</v>
      </c>
    </row>
    <row r="731" ht="18.75" customHeight="1" spans="1:7">
      <c r="A731" s="102">
        <v>2110301</v>
      </c>
      <c r="B731" s="266" t="s">
        <v>689</v>
      </c>
      <c r="C731" s="74">
        <v>515</v>
      </c>
      <c r="D731" s="74"/>
      <c r="E731" s="74"/>
      <c r="F731" s="65">
        <f t="shared" si="22"/>
        <v>0</v>
      </c>
      <c r="G731" s="65" t="str">
        <f t="shared" si="23"/>
        <v/>
      </c>
    </row>
    <row r="732" ht="18.75" customHeight="1" spans="1:7">
      <c r="A732" s="102">
        <v>2110302</v>
      </c>
      <c r="B732" s="266" t="s">
        <v>690</v>
      </c>
      <c r="C732" s="74">
        <v>11067</v>
      </c>
      <c r="D732" s="74">
        <v>6232</v>
      </c>
      <c r="E732" s="74">
        <v>6331</v>
      </c>
      <c r="F732" s="65">
        <f t="shared" si="22"/>
        <v>0.572061082497515</v>
      </c>
      <c r="G732" s="65">
        <f t="shared" si="23"/>
        <v>1.01588575096277</v>
      </c>
    </row>
    <row r="733" ht="18.75" customHeight="1" spans="1:7">
      <c r="A733" s="102">
        <v>2110303</v>
      </c>
      <c r="B733" s="266" t="s">
        <v>691</v>
      </c>
      <c r="C733" s="74"/>
      <c r="D733" s="74"/>
      <c r="E733" s="74"/>
      <c r="F733" s="65" t="str">
        <f t="shared" ref="F733:F796" si="24">IFERROR(E733/C733,"")</f>
        <v/>
      </c>
      <c r="G733" s="65" t="str">
        <f t="shared" ref="G733:G796" si="25">IFERROR(E733/D733,"")</f>
        <v/>
      </c>
    </row>
    <row r="734" ht="18.75" customHeight="1" spans="1:7">
      <c r="A734" s="102">
        <v>2110304</v>
      </c>
      <c r="B734" s="266" t="s">
        <v>692</v>
      </c>
      <c r="C734" s="74"/>
      <c r="D734" s="74"/>
      <c r="E734" s="74"/>
      <c r="F734" s="65" t="str">
        <f t="shared" si="24"/>
        <v/>
      </c>
      <c r="G734" s="65" t="str">
        <f t="shared" si="25"/>
        <v/>
      </c>
    </row>
    <row r="735" ht="18.75" customHeight="1" spans="1:7">
      <c r="A735" s="102">
        <v>2110305</v>
      </c>
      <c r="B735" s="266" t="s">
        <v>693</v>
      </c>
      <c r="C735" s="74"/>
      <c r="D735" s="74"/>
      <c r="E735" s="74"/>
      <c r="F735" s="65" t="str">
        <f t="shared" si="24"/>
        <v/>
      </c>
      <c r="G735" s="65" t="str">
        <f t="shared" si="25"/>
        <v/>
      </c>
    </row>
    <row r="736" ht="18.75" customHeight="1" spans="1:7">
      <c r="A736" s="102">
        <v>2110306</v>
      </c>
      <c r="B736" s="266" t="s">
        <v>694</v>
      </c>
      <c r="C736" s="74"/>
      <c r="D736" s="74"/>
      <c r="E736" s="74"/>
      <c r="F736" s="65" t="str">
        <f t="shared" si="24"/>
        <v/>
      </c>
      <c r="G736" s="65" t="str">
        <f t="shared" si="25"/>
        <v/>
      </c>
    </row>
    <row r="737" ht="18.75" customHeight="1" spans="1:7">
      <c r="A737" s="102">
        <v>2110307</v>
      </c>
      <c r="B737" s="266" t="s">
        <v>695</v>
      </c>
      <c r="C737" s="74"/>
      <c r="D737" s="74"/>
      <c r="E737" s="74"/>
      <c r="F737" s="65" t="str">
        <f t="shared" si="24"/>
        <v/>
      </c>
      <c r="G737" s="65" t="str">
        <f t="shared" si="25"/>
        <v/>
      </c>
    </row>
    <row r="738" s="260" customFormat="1" ht="18.75" customHeight="1" spans="1:7">
      <c r="A738" s="102">
        <v>2110399</v>
      </c>
      <c r="B738" s="266" t="s">
        <v>696</v>
      </c>
      <c r="C738" s="74"/>
      <c r="D738" s="74"/>
      <c r="E738" s="74"/>
      <c r="F738" s="65" t="str">
        <f t="shared" si="24"/>
        <v/>
      </c>
      <c r="G738" s="65" t="str">
        <f t="shared" si="25"/>
        <v/>
      </c>
    </row>
    <row r="739" ht="18.75" customHeight="1" spans="1:7">
      <c r="A739" s="102">
        <v>21104</v>
      </c>
      <c r="B739" s="266" t="s">
        <v>697</v>
      </c>
      <c r="C739" s="60">
        <f>SUM(C740:C745)</f>
        <v>2594</v>
      </c>
      <c r="D739" s="60">
        <f>SUM(D740:D745)</f>
        <v>840</v>
      </c>
      <c r="E739" s="60">
        <f>ROUND(SUM(E740:E745),2)</f>
        <v>840</v>
      </c>
      <c r="F739" s="65">
        <f t="shared" si="24"/>
        <v>0.323824209714726</v>
      </c>
      <c r="G739" s="65">
        <f t="shared" si="25"/>
        <v>1</v>
      </c>
    </row>
    <row r="740" ht="18.75" customHeight="1" spans="1:7">
      <c r="A740" s="102">
        <v>2110401</v>
      </c>
      <c r="B740" s="266" t="s">
        <v>698</v>
      </c>
      <c r="C740" s="74"/>
      <c r="D740" s="74"/>
      <c r="E740" s="74"/>
      <c r="F740" s="65" t="str">
        <f t="shared" si="24"/>
        <v/>
      </c>
      <c r="G740" s="65" t="str">
        <f t="shared" si="25"/>
        <v/>
      </c>
    </row>
    <row r="741" ht="18.75" customHeight="1" spans="1:7">
      <c r="A741" s="102">
        <v>2110402</v>
      </c>
      <c r="B741" s="266" t="s">
        <v>699</v>
      </c>
      <c r="C741" s="74">
        <v>2594</v>
      </c>
      <c r="D741" s="74">
        <v>840</v>
      </c>
      <c r="E741" s="74">
        <v>840</v>
      </c>
      <c r="F741" s="65">
        <f t="shared" si="24"/>
        <v>0.323824209714726</v>
      </c>
      <c r="G741" s="65">
        <f t="shared" si="25"/>
        <v>1</v>
      </c>
    </row>
    <row r="742" ht="18.75" customHeight="1" spans="1:7">
      <c r="A742" s="102">
        <v>2110404</v>
      </c>
      <c r="B742" s="266" t="s">
        <v>700</v>
      </c>
      <c r="C742" s="74"/>
      <c r="D742" s="74"/>
      <c r="E742" s="74"/>
      <c r="F742" s="65" t="str">
        <f t="shared" si="24"/>
        <v/>
      </c>
      <c r="G742" s="65" t="str">
        <f t="shared" si="25"/>
        <v/>
      </c>
    </row>
    <row r="743" ht="18.75" customHeight="1" spans="1:7">
      <c r="A743" s="102">
        <v>2110405</v>
      </c>
      <c r="B743" s="266" t="s">
        <v>701</v>
      </c>
      <c r="C743" s="74"/>
      <c r="D743" s="74"/>
      <c r="E743" s="74"/>
      <c r="F743" s="65" t="str">
        <f t="shared" si="24"/>
        <v/>
      </c>
      <c r="G743" s="65" t="str">
        <f t="shared" si="25"/>
        <v/>
      </c>
    </row>
    <row r="744" ht="18.75" customHeight="1" spans="1:7">
      <c r="A744" s="102">
        <v>2110406</v>
      </c>
      <c r="B744" s="266" t="s">
        <v>702</v>
      </c>
      <c r="C744" s="74"/>
      <c r="D744" s="74"/>
      <c r="E744" s="74"/>
      <c r="F744" s="65" t="str">
        <f t="shared" si="24"/>
        <v/>
      </c>
      <c r="G744" s="65" t="str">
        <f t="shared" si="25"/>
        <v/>
      </c>
    </row>
    <row r="745" s="260" customFormat="1" ht="18.75" customHeight="1" spans="1:7">
      <c r="A745" s="102">
        <v>2110499</v>
      </c>
      <c r="B745" s="266" t="s">
        <v>703</v>
      </c>
      <c r="C745" s="74"/>
      <c r="D745" s="74"/>
      <c r="E745" s="74"/>
      <c r="F745" s="65" t="str">
        <f t="shared" si="24"/>
        <v/>
      </c>
      <c r="G745" s="65" t="str">
        <f t="shared" si="25"/>
        <v/>
      </c>
    </row>
    <row r="746" ht="18.75" customHeight="1" spans="1:7">
      <c r="A746" s="102">
        <v>21105</v>
      </c>
      <c r="B746" s="266" t="s">
        <v>704</v>
      </c>
      <c r="C746" s="60">
        <f>SUM(C747:C752)</f>
        <v>600</v>
      </c>
      <c r="D746" s="60">
        <f>SUM(D747:D752)</f>
        <v>0</v>
      </c>
      <c r="E746" s="60">
        <f>ROUND(SUM(E747:E752),2)</f>
        <v>0</v>
      </c>
      <c r="F746" s="65">
        <f t="shared" si="24"/>
        <v>0</v>
      </c>
      <c r="G746" s="65" t="str">
        <f t="shared" si="25"/>
        <v/>
      </c>
    </row>
    <row r="747" ht="18.75" customHeight="1" spans="1:7">
      <c r="A747" s="102">
        <v>2110501</v>
      </c>
      <c r="B747" s="266" t="s">
        <v>705</v>
      </c>
      <c r="C747" s="74"/>
      <c r="D747" s="74"/>
      <c r="E747" s="74"/>
      <c r="F747" s="65" t="str">
        <f t="shared" si="24"/>
        <v/>
      </c>
      <c r="G747" s="65" t="str">
        <f t="shared" si="25"/>
        <v/>
      </c>
    </row>
    <row r="748" ht="18.75" customHeight="1" spans="1:7">
      <c r="A748" s="102">
        <v>2110502</v>
      </c>
      <c r="B748" s="266" t="s">
        <v>706</v>
      </c>
      <c r="C748" s="74"/>
      <c r="D748" s="74"/>
      <c r="E748" s="74"/>
      <c r="F748" s="65" t="str">
        <f t="shared" si="24"/>
        <v/>
      </c>
      <c r="G748" s="65" t="str">
        <f t="shared" si="25"/>
        <v/>
      </c>
    </row>
    <row r="749" ht="18.75" customHeight="1" spans="1:7">
      <c r="A749" s="102">
        <v>2110503</v>
      </c>
      <c r="B749" s="266" t="s">
        <v>707</v>
      </c>
      <c r="C749" s="74"/>
      <c r="D749" s="74"/>
      <c r="E749" s="74"/>
      <c r="F749" s="65" t="str">
        <f t="shared" si="24"/>
        <v/>
      </c>
      <c r="G749" s="65" t="str">
        <f t="shared" si="25"/>
        <v/>
      </c>
    </row>
    <row r="750" ht="18.75" customHeight="1" spans="1:7">
      <c r="A750" s="102">
        <v>2110506</v>
      </c>
      <c r="B750" s="266" t="s">
        <v>708</v>
      </c>
      <c r="C750" s="74"/>
      <c r="D750" s="74"/>
      <c r="E750" s="74"/>
      <c r="F750" s="65" t="str">
        <f t="shared" si="24"/>
        <v/>
      </c>
      <c r="G750" s="65" t="str">
        <f t="shared" si="25"/>
        <v/>
      </c>
    </row>
    <row r="751" ht="18.75" customHeight="1" spans="1:7">
      <c r="A751" s="102">
        <v>2110507</v>
      </c>
      <c r="B751" s="266" t="s">
        <v>709</v>
      </c>
      <c r="C751" s="74"/>
      <c r="D751" s="74"/>
      <c r="E751" s="74"/>
      <c r="F751" s="65" t="str">
        <f t="shared" si="24"/>
        <v/>
      </c>
      <c r="G751" s="65" t="str">
        <f t="shared" si="25"/>
        <v/>
      </c>
    </row>
    <row r="752" s="260" customFormat="1" ht="18.75" customHeight="1" spans="1:7">
      <c r="A752" s="102">
        <v>2110599</v>
      </c>
      <c r="B752" s="266" t="s">
        <v>710</v>
      </c>
      <c r="C752" s="74">
        <v>600</v>
      </c>
      <c r="D752" s="74"/>
      <c r="E752" s="74"/>
      <c r="F752" s="65">
        <f t="shared" si="24"/>
        <v>0</v>
      </c>
      <c r="G752" s="65" t="str">
        <f t="shared" si="25"/>
        <v/>
      </c>
    </row>
    <row r="753" ht="18.75" customHeight="1" spans="1:7">
      <c r="A753" s="102">
        <v>21106</v>
      </c>
      <c r="B753" s="266" t="s">
        <v>711</v>
      </c>
      <c r="C753" s="60">
        <f>SUM(C754:C758)</f>
        <v>0</v>
      </c>
      <c r="D753" s="60">
        <f>SUM(D754:D758)</f>
        <v>0</v>
      </c>
      <c r="E753" s="60">
        <f>ROUND(SUM(E754:E758),2)</f>
        <v>0</v>
      </c>
      <c r="F753" s="65" t="str">
        <f t="shared" si="24"/>
        <v/>
      </c>
      <c r="G753" s="65" t="str">
        <f t="shared" si="25"/>
        <v/>
      </c>
    </row>
    <row r="754" ht="18.75" customHeight="1" spans="1:7">
      <c r="A754" s="102">
        <v>2110602</v>
      </c>
      <c r="B754" s="266" t="s">
        <v>712</v>
      </c>
      <c r="C754" s="74"/>
      <c r="D754" s="74"/>
      <c r="E754" s="74"/>
      <c r="F754" s="65" t="str">
        <f t="shared" si="24"/>
        <v/>
      </c>
      <c r="G754" s="65" t="str">
        <f t="shared" si="25"/>
        <v/>
      </c>
    </row>
    <row r="755" ht="18.75" customHeight="1" spans="1:7">
      <c r="A755" s="102">
        <v>2110603</v>
      </c>
      <c r="B755" s="266" t="s">
        <v>713</v>
      </c>
      <c r="C755" s="74"/>
      <c r="D755" s="74"/>
      <c r="E755" s="74"/>
      <c r="F755" s="65" t="str">
        <f t="shared" si="24"/>
        <v/>
      </c>
      <c r="G755" s="65" t="str">
        <f t="shared" si="25"/>
        <v/>
      </c>
    </row>
    <row r="756" ht="18.75" customHeight="1" spans="1:7">
      <c r="A756" s="102">
        <v>2110604</v>
      </c>
      <c r="B756" s="266" t="s">
        <v>714</v>
      </c>
      <c r="C756" s="74"/>
      <c r="D756" s="74"/>
      <c r="E756" s="74"/>
      <c r="F756" s="65" t="str">
        <f t="shared" si="24"/>
        <v/>
      </c>
      <c r="G756" s="65" t="str">
        <f t="shared" si="25"/>
        <v/>
      </c>
    </row>
    <row r="757" ht="18.75" customHeight="1" spans="1:7">
      <c r="A757" s="102">
        <v>2110605</v>
      </c>
      <c r="B757" s="266" t="s">
        <v>715</v>
      </c>
      <c r="C757" s="74"/>
      <c r="D757" s="74"/>
      <c r="E757" s="74"/>
      <c r="F757" s="65" t="str">
        <f t="shared" si="24"/>
        <v/>
      </c>
      <c r="G757" s="65" t="str">
        <f t="shared" si="25"/>
        <v/>
      </c>
    </row>
    <row r="758" s="260" customFormat="1" ht="18.75" customHeight="1" spans="1:7">
      <c r="A758" s="102">
        <v>2110699</v>
      </c>
      <c r="B758" s="266" t="s">
        <v>716</v>
      </c>
      <c r="C758" s="74"/>
      <c r="D758" s="74"/>
      <c r="E758" s="74"/>
      <c r="F758" s="65" t="str">
        <f t="shared" si="24"/>
        <v/>
      </c>
      <c r="G758" s="65" t="str">
        <f t="shared" si="25"/>
        <v/>
      </c>
    </row>
    <row r="759" ht="18.75" customHeight="1" spans="1:7">
      <c r="A759" s="102">
        <v>21107</v>
      </c>
      <c r="B759" s="266" t="s">
        <v>717</v>
      </c>
      <c r="C759" s="60">
        <f>C760+C761</f>
        <v>0</v>
      </c>
      <c r="D759" s="60">
        <f>D760+D761</f>
        <v>0</v>
      </c>
      <c r="E759" s="60">
        <f>ROUND(E760+E761,2)</f>
        <v>0</v>
      </c>
      <c r="F759" s="65" t="str">
        <f t="shared" si="24"/>
        <v/>
      </c>
      <c r="G759" s="65" t="str">
        <f t="shared" si="25"/>
        <v/>
      </c>
    </row>
    <row r="760" ht="18.75" customHeight="1" spans="1:7">
      <c r="A760" s="102">
        <v>2110704</v>
      </c>
      <c r="B760" s="266" t="s">
        <v>718</v>
      </c>
      <c r="C760" s="74"/>
      <c r="D760" s="74"/>
      <c r="E760" s="74"/>
      <c r="F760" s="65" t="str">
        <f t="shared" si="24"/>
        <v/>
      </c>
      <c r="G760" s="65" t="str">
        <f t="shared" si="25"/>
        <v/>
      </c>
    </row>
    <row r="761" s="260" customFormat="1" ht="18.75" customHeight="1" spans="1:7">
      <c r="A761" s="102">
        <v>2110799</v>
      </c>
      <c r="B761" s="266" t="s">
        <v>719</v>
      </c>
      <c r="C761" s="74"/>
      <c r="D761" s="74"/>
      <c r="E761" s="74"/>
      <c r="F761" s="65" t="str">
        <f t="shared" si="24"/>
        <v/>
      </c>
      <c r="G761" s="65" t="str">
        <f t="shared" si="25"/>
        <v/>
      </c>
    </row>
    <row r="762" ht="18.75" customHeight="1" spans="1:7">
      <c r="A762" s="102">
        <v>21108</v>
      </c>
      <c r="B762" s="266" t="s">
        <v>720</v>
      </c>
      <c r="C762" s="60">
        <f>C763+C764</f>
        <v>0</v>
      </c>
      <c r="D762" s="60">
        <f>D763+D764</f>
        <v>0</v>
      </c>
      <c r="E762" s="60">
        <f>ROUND(E763+E764,2)</f>
        <v>0</v>
      </c>
      <c r="F762" s="65" t="str">
        <f t="shared" si="24"/>
        <v/>
      </c>
      <c r="G762" s="65" t="str">
        <f t="shared" si="25"/>
        <v/>
      </c>
    </row>
    <row r="763" ht="18.75" customHeight="1" spans="1:7">
      <c r="A763" s="102">
        <v>2110804</v>
      </c>
      <c r="B763" s="266" t="s">
        <v>721</v>
      </c>
      <c r="C763" s="74"/>
      <c r="D763" s="74"/>
      <c r="E763" s="74"/>
      <c r="F763" s="65" t="str">
        <f t="shared" si="24"/>
        <v/>
      </c>
      <c r="G763" s="65" t="str">
        <f t="shared" si="25"/>
        <v/>
      </c>
    </row>
    <row r="764" s="260" customFormat="1" ht="18.75" customHeight="1" spans="1:7">
      <c r="A764" s="102">
        <v>2110899</v>
      </c>
      <c r="B764" s="266" t="s">
        <v>722</v>
      </c>
      <c r="C764" s="74"/>
      <c r="D764" s="74"/>
      <c r="E764" s="74"/>
      <c r="F764" s="65" t="str">
        <f t="shared" si="24"/>
        <v/>
      </c>
      <c r="G764" s="65" t="str">
        <f t="shared" si="25"/>
        <v/>
      </c>
    </row>
    <row r="765" ht="18.75" customHeight="1" spans="1:7">
      <c r="A765" s="102">
        <v>21109</v>
      </c>
      <c r="B765" s="266" t="s">
        <v>723</v>
      </c>
      <c r="C765" s="60">
        <f>C766</f>
        <v>0</v>
      </c>
      <c r="D765" s="60">
        <f>D766</f>
        <v>0</v>
      </c>
      <c r="E765" s="60">
        <f>ROUND(E766,2)</f>
        <v>0</v>
      </c>
      <c r="F765" s="65" t="str">
        <f t="shared" si="24"/>
        <v/>
      </c>
      <c r="G765" s="65" t="str">
        <f t="shared" si="25"/>
        <v/>
      </c>
    </row>
    <row r="766" s="260" customFormat="1" ht="18.75" customHeight="1" spans="1:7">
      <c r="A766" s="102">
        <v>2110901</v>
      </c>
      <c r="B766" s="266" t="s">
        <v>724</v>
      </c>
      <c r="C766" s="74"/>
      <c r="D766" s="74"/>
      <c r="E766" s="74"/>
      <c r="F766" s="65" t="str">
        <f t="shared" si="24"/>
        <v/>
      </c>
      <c r="G766" s="65" t="str">
        <f t="shared" si="25"/>
        <v/>
      </c>
    </row>
    <row r="767" ht="18.75" customHeight="1" spans="1:7">
      <c r="A767" s="102">
        <v>21110</v>
      </c>
      <c r="B767" s="266" t="s">
        <v>725</v>
      </c>
      <c r="C767" s="60">
        <f>C768</f>
        <v>326</v>
      </c>
      <c r="D767" s="60">
        <f>D768</f>
        <v>300</v>
      </c>
      <c r="E767" s="60">
        <f>ROUND(E768,2)</f>
        <v>300</v>
      </c>
      <c r="F767" s="65">
        <f t="shared" si="24"/>
        <v>0.920245398773006</v>
      </c>
      <c r="G767" s="65">
        <f t="shared" si="25"/>
        <v>1</v>
      </c>
    </row>
    <row r="768" s="260" customFormat="1" ht="18.75" customHeight="1" spans="1:7">
      <c r="A768" s="102">
        <v>2111001</v>
      </c>
      <c r="B768" s="266" t="s">
        <v>726</v>
      </c>
      <c r="C768" s="74">
        <v>326</v>
      </c>
      <c r="D768" s="74">
        <v>300</v>
      </c>
      <c r="E768" s="74">
        <v>300</v>
      </c>
      <c r="F768" s="65">
        <f t="shared" si="24"/>
        <v>0.920245398773006</v>
      </c>
      <c r="G768" s="65">
        <f t="shared" si="25"/>
        <v>1</v>
      </c>
    </row>
    <row r="769" ht="18.75" customHeight="1" spans="1:7">
      <c r="A769" s="102">
        <v>21111</v>
      </c>
      <c r="B769" s="266" t="s">
        <v>727</v>
      </c>
      <c r="C769" s="60">
        <f>SUM(C770:C774)</f>
        <v>0</v>
      </c>
      <c r="D769" s="60">
        <f>SUM(D770:D774)</f>
        <v>0</v>
      </c>
      <c r="E769" s="60">
        <f>ROUND(SUM(E770:E774),2)</f>
        <v>0</v>
      </c>
      <c r="F769" s="65" t="str">
        <f t="shared" si="24"/>
        <v/>
      </c>
      <c r="G769" s="65" t="str">
        <f t="shared" si="25"/>
        <v/>
      </c>
    </row>
    <row r="770" ht="18.75" customHeight="1" spans="1:7">
      <c r="A770" s="102">
        <v>2111101</v>
      </c>
      <c r="B770" s="266" t="s">
        <v>728</v>
      </c>
      <c r="C770" s="74"/>
      <c r="D770" s="74"/>
      <c r="E770" s="74"/>
      <c r="F770" s="65" t="str">
        <f t="shared" si="24"/>
        <v/>
      </c>
      <c r="G770" s="65" t="str">
        <f t="shared" si="25"/>
        <v/>
      </c>
    </row>
    <row r="771" ht="18.75" customHeight="1" spans="1:7">
      <c r="A771" s="102">
        <v>2111102</v>
      </c>
      <c r="B771" s="266" t="s">
        <v>729</v>
      </c>
      <c r="C771" s="74"/>
      <c r="D771" s="74"/>
      <c r="E771" s="74"/>
      <c r="F771" s="65" t="str">
        <f t="shared" si="24"/>
        <v/>
      </c>
      <c r="G771" s="65" t="str">
        <f t="shared" si="25"/>
        <v/>
      </c>
    </row>
    <row r="772" ht="18.75" customHeight="1" spans="1:7">
      <c r="A772" s="102">
        <v>2111103</v>
      </c>
      <c r="B772" s="266" t="s">
        <v>730</v>
      </c>
      <c r="C772" s="74"/>
      <c r="D772" s="74"/>
      <c r="E772" s="74"/>
      <c r="F772" s="65" t="str">
        <f t="shared" si="24"/>
        <v/>
      </c>
      <c r="G772" s="65" t="str">
        <f t="shared" si="25"/>
        <v/>
      </c>
    </row>
    <row r="773" ht="18.75" customHeight="1" spans="1:7">
      <c r="A773" s="102">
        <v>2111104</v>
      </c>
      <c r="B773" s="266" t="s">
        <v>731</v>
      </c>
      <c r="C773" s="74"/>
      <c r="D773" s="74"/>
      <c r="E773" s="74"/>
      <c r="F773" s="65" t="str">
        <f t="shared" si="24"/>
        <v/>
      </c>
      <c r="G773" s="65" t="str">
        <f t="shared" si="25"/>
        <v/>
      </c>
    </row>
    <row r="774" s="260" customFormat="1" ht="18.75" customHeight="1" spans="1:7">
      <c r="A774" s="102">
        <v>2111199</v>
      </c>
      <c r="B774" s="266" t="s">
        <v>732</v>
      </c>
      <c r="C774" s="74"/>
      <c r="D774" s="74"/>
      <c r="E774" s="74"/>
      <c r="F774" s="65" t="str">
        <f t="shared" si="24"/>
        <v/>
      </c>
      <c r="G774" s="65" t="str">
        <f t="shared" si="25"/>
        <v/>
      </c>
    </row>
    <row r="775" ht="18.75" customHeight="1" spans="1:7">
      <c r="A775" s="102">
        <v>21112</v>
      </c>
      <c r="B775" s="266" t="s">
        <v>733</v>
      </c>
      <c r="C775" s="60">
        <f>C776</f>
        <v>0</v>
      </c>
      <c r="D775" s="60">
        <f>D776</f>
        <v>0</v>
      </c>
      <c r="E775" s="60">
        <f>ROUND(E776,2)</f>
        <v>0</v>
      </c>
      <c r="F775" s="65" t="str">
        <f t="shared" si="24"/>
        <v/>
      </c>
      <c r="G775" s="65" t="str">
        <f t="shared" si="25"/>
        <v/>
      </c>
    </row>
    <row r="776" s="260" customFormat="1" ht="18.75" customHeight="1" spans="1:7">
      <c r="A776" s="102">
        <v>2111201</v>
      </c>
      <c r="B776" s="266" t="s">
        <v>734</v>
      </c>
      <c r="C776" s="74"/>
      <c r="D776" s="74"/>
      <c r="E776" s="74"/>
      <c r="F776" s="65" t="str">
        <f t="shared" si="24"/>
        <v/>
      </c>
      <c r="G776" s="65" t="str">
        <f t="shared" si="25"/>
        <v/>
      </c>
    </row>
    <row r="777" ht="18.75" customHeight="1" spans="1:7">
      <c r="A777" s="102">
        <v>21113</v>
      </c>
      <c r="B777" s="266" t="s">
        <v>735</v>
      </c>
      <c r="C777" s="60">
        <f>C778</f>
        <v>0</v>
      </c>
      <c r="D777" s="60">
        <f>D778</f>
        <v>0</v>
      </c>
      <c r="E777" s="60">
        <f>ROUND(E778,2)</f>
        <v>0</v>
      </c>
      <c r="F777" s="65" t="str">
        <f t="shared" si="24"/>
        <v/>
      </c>
      <c r="G777" s="65" t="str">
        <f t="shared" si="25"/>
        <v/>
      </c>
    </row>
    <row r="778" s="260" customFormat="1" ht="18.75" customHeight="1" spans="1:7">
      <c r="A778" s="102">
        <v>2111301</v>
      </c>
      <c r="B778" s="266" t="s">
        <v>736</v>
      </c>
      <c r="C778" s="74"/>
      <c r="D778" s="74"/>
      <c r="E778" s="74"/>
      <c r="F778" s="65" t="str">
        <f t="shared" si="24"/>
        <v/>
      </c>
      <c r="G778" s="65" t="str">
        <f t="shared" si="25"/>
        <v/>
      </c>
    </row>
    <row r="779" ht="18.75" customHeight="1" spans="1:7">
      <c r="A779" s="102">
        <v>21114</v>
      </c>
      <c r="B779" s="266" t="s">
        <v>737</v>
      </c>
      <c r="C779" s="60">
        <f>SUM(C780:C789)</f>
        <v>0</v>
      </c>
      <c r="D779" s="60">
        <f>SUM(D780:D789)</f>
        <v>0</v>
      </c>
      <c r="E779" s="60">
        <f>ROUND(SUM(E780:E789),2)</f>
        <v>0</v>
      </c>
      <c r="F779" s="65" t="str">
        <f t="shared" si="24"/>
        <v/>
      </c>
      <c r="G779" s="65" t="str">
        <f t="shared" si="25"/>
        <v/>
      </c>
    </row>
    <row r="780" ht="18.75" customHeight="1" spans="1:7">
      <c r="A780" s="102">
        <v>2111401</v>
      </c>
      <c r="B780" s="266" t="s">
        <v>161</v>
      </c>
      <c r="C780" s="74"/>
      <c r="D780" s="74"/>
      <c r="E780" s="74"/>
      <c r="F780" s="65" t="str">
        <f t="shared" si="24"/>
        <v/>
      </c>
      <c r="G780" s="65" t="str">
        <f t="shared" si="25"/>
        <v/>
      </c>
    </row>
    <row r="781" ht="18.75" customHeight="1" spans="1:7">
      <c r="A781" s="102">
        <v>2111402</v>
      </c>
      <c r="B781" s="266" t="s">
        <v>162</v>
      </c>
      <c r="C781" s="74"/>
      <c r="D781" s="74"/>
      <c r="E781" s="74"/>
      <c r="F781" s="65" t="str">
        <f t="shared" si="24"/>
        <v/>
      </c>
      <c r="G781" s="65" t="str">
        <f t="shared" si="25"/>
        <v/>
      </c>
    </row>
    <row r="782" ht="18.75" customHeight="1" spans="1:7">
      <c r="A782" s="102">
        <v>2111403</v>
      </c>
      <c r="B782" s="266" t="s">
        <v>163</v>
      </c>
      <c r="C782" s="74"/>
      <c r="D782" s="74"/>
      <c r="E782" s="74"/>
      <c r="F782" s="65" t="str">
        <f t="shared" si="24"/>
        <v/>
      </c>
      <c r="G782" s="65" t="str">
        <f t="shared" si="25"/>
        <v/>
      </c>
    </row>
    <row r="783" ht="18.75" customHeight="1" spans="1:7">
      <c r="A783" s="102">
        <v>2111406</v>
      </c>
      <c r="B783" s="266" t="s">
        <v>738</v>
      </c>
      <c r="C783" s="74"/>
      <c r="D783" s="74"/>
      <c r="E783" s="74"/>
      <c r="F783" s="65" t="str">
        <f t="shared" si="24"/>
        <v/>
      </c>
      <c r="G783" s="65" t="str">
        <f t="shared" si="25"/>
        <v/>
      </c>
    </row>
    <row r="784" ht="18.75" customHeight="1" spans="1:7">
      <c r="A784" s="102">
        <v>2111407</v>
      </c>
      <c r="B784" s="266" t="s">
        <v>739</v>
      </c>
      <c r="C784" s="74"/>
      <c r="D784" s="74"/>
      <c r="E784" s="74"/>
      <c r="F784" s="65" t="str">
        <f t="shared" si="24"/>
        <v/>
      </c>
      <c r="G784" s="65" t="str">
        <f t="shared" si="25"/>
        <v/>
      </c>
    </row>
    <row r="785" ht="18.75" customHeight="1" spans="1:7">
      <c r="A785" s="102">
        <v>2111408</v>
      </c>
      <c r="B785" s="266" t="s">
        <v>740</v>
      </c>
      <c r="C785" s="74"/>
      <c r="D785" s="74"/>
      <c r="E785" s="74"/>
      <c r="F785" s="65" t="str">
        <f t="shared" si="24"/>
        <v/>
      </c>
      <c r="G785" s="65" t="str">
        <f t="shared" si="25"/>
        <v/>
      </c>
    </row>
    <row r="786" ht="18.75" customHeight="1" spans="1:7">
      <c r="A786" s="102">
        <v>2111411</v>
      </c>
      <c r="B786" s="266" t="s">
        <v>202</v>
      </c>
      <c r="C786" s="74"/>
      <c r="D786" s="74"/>
      <c r="E786" s="74"/>
      <c r="F786" s="65" t="str">
        <f t="shared" si="24"/>
        <v/>
      </c>
      <c r="G786" s="65" t="str">
        <f t="shared" si="25"/>
        <v/>
      </c>
    </row>
    <row r="787" ht="18.75" customHeight="1" spans="1:7">
      <c r="A787" s="102">
        <v>2111413</v>
      </c>
      <c r="B787" s="266" t="s">
        <v>741</v>
      </c>
      <c r="C787" s="74"/>
      <c r="D787" s="74"/>
      <c r="E787" s="74"/>
      <c r="F787" s="65" t="str">
        <f t="shared" si="24"/>
        <v/>
      </c>
      <c r="G787" s="65" t="str">
        <f t="shared" si="25"/>
        <v/>
      </c>
    </row>
    <row r="788" ht="18.75" customHeight="1" spans="1:7">
      <c r="A788" s="102">
        <v>2111450</v>
      </c>
      <c r="B788" s="266" t="s">
        <v>170</v>
      </c>
      <c r="C788" s="74"/>
      <c r="D788" s="74"/>
      <c r="E788" s="74"/>
      <c r="F788" s="65" t="str">
        <f t="shared" si="24"/>
        <v/>
      </c>
      <c r="G788" s="65" t="str">
        <f t="shared" si="25"/>
        <v/>
      </c>
    </row>
    <row r="789" s="260" customFormat="1" ht="18.75" customHeight="1" spans="1:7">
      <c r="A789" s="102">
        <v>2111499</v>
      </c>
      <c r="B789" s="266" t="s">
        <v>742</v>
      </c>
      <c r="C789" s="74"/>
      <c r="D789" s="74"/>
      <c r="E789" s="74"/>
      <c r="F789" s="65" t="str">
        <f t="shared" si="24"/>
        <v/>
      </c>
      <c r="G789" s="65" t="str">
        <f t="shared" si="25"/>
        <v/>
      </c>
    </row>
    <row r="790" ht="18.75" customHeight="1" spans="1:7">
      <c r="A790" s="102">
        <v>21199</v>
      </c>
      <c r="B790" s="266" t="s">
        <v>743</v>
      </c>
      <c r="C790" s="60">
        <f>C791</f>
        <v>0</v>
      </c>
      <c r="D790" s="60">
        <f>D791</f>
        <v>1129</v>
      </c>
      <c r="E790" s="60">
        <f>ROUND(E791,2)</f>
        <v>1129</v>
      </c>
      <c r="F790" s="65" t="str">
        <f t="shared" si="24"/>
        <v/>
      </c>
      <c r="G790" s="65">
        <f t="shared" si="25"/>
        <v>1</v>
      </c>
    </row>
    <row r="791" s="260" customFormat="1" ht="18.75" customHeight="1" spans="1:7">
      <c r="A791" s="102">
        <v>2119999</v>
      </c>
      <c r="B791" s="266" t="s">
        <v>744</v>
      </c>
      <c r="C791" s="74"/>
      <c r="D791" s="74">
        <v>1129</v>
      </c>
      <c r="E791" s="74">
        <v>1129</v>
      </c>
      <c r="F791" s="65" t="str">
        <f t="shared" si="24"/>
        <v/>
      </c>
      <c r="G791" s="65">
        <f t="shared" si="25"/>
        <v>1</v>
      </c>
    </row>
    <row r="792" s="260" customFormat="1" ht="18.75" customHeight="1" spans="1:7">
      <c r="A792" s="102">
        <v>212</v>
      </c>
      <c r="B792" s="266" t="s">
        <v>745</v>
      </c>
      <c r="C792" s="63">
        <f>C793+C804+C806+C809+C811+C813</f>
        <v>20584</v>
      </c>
      <c r="D792" s="63">
        <f>D793+D804+D806+D809+D811+D813</f>
        <v>21488</v>
      </c>
      <c r="E792" s="63">
        <f>ROUND(E793+E804+E806+E809+E811+E813,2)</f>
        <v>23000</v>
      </c>
      <c r="F792" s="65">
        <f t="shared" si="24"/>
        <v>1.11737271667314</v>
      </c>
      <c r="G792" s="65">
        <f t="shared" si="25"/>
        <v>1.07036485480268</v>
      </c>
    </row>
    <row r="793" ht="18.75" customHeight="1" spans="1:7">
      <c r="A793" s="102">
        <v>21201</v>
      </c>
      <c r="B793" s="266" t="s">
        <v>746</v>
      </c>
      <c r="C793" s="60">
        <f>SUM(C794:C803)</f>
        <v>3454</v>
      </c>
      <c r="D793" s="60">
        <f>SUM(D794:D803)</f>
        <v>3791</v>
      </c>
      <c r="E793" s="60">
        <f>ROUND(SUM(E794:E803),2)</f>
        <v>4921</v>
      </c>
      <c r="F793" s="65">
        <f t="shared" si="24"/>
        <v>1.42472495657209</v>
      </c>
      <c r="G793" s="65">
        <f t="shared" si="25"/>
        <v>1.29807438670535</v>
      </c>
    </row>
    <row r="794" ht="18.75" customHeight="1" spans="1:7">
      <c r="A794" s="102">
        <v>2120101</v>
      </c>
      <c r="B794" s="266" t="s">
        <v>161</v>
      </c>
      <c r="C794" s="74">
        <v>1619</v>
      </c>
      <c r="D794" s="74">
        <v>1913</v>
      </c>
      <c r="E794" s="74">
        <v>3000</v>
      </c>
      <c r="F794" s="65">
        <f t="shared" si="24"/>
        <v>1.85299567634342</v>
      </c>
      <c r="G794" s="65">
        <f t="shared" si="25"/>
        <v>1.56821745948772</v>
      </c>
    </row>
    <row r="795" ht="18.75" customHeight="1" spans="1:7">
      <c r="A795" s="102">
        <v>2120102</v>
      </c>
      <c r="B795" s="266" t="s">
        <v>162</v>
      </c>
      <c r="C795" s="74">
        <v>486</v>
      </c>
      <c r="D795" s="74">
        <v>757</v>
      </c>
      <c r="E795" s="74">
        <v>800</v>
      </c>
      <c r="F795" s="65">
        <f t="shared" si="24"/>
        <v>1.64609053497942</v>
      </c>
      <c r="G795" s="65">
        <f t="shared" si="25"/>
        <v>1.05680317040951</v>
      </c>
    </row>
    <row r="796" ht="18.75" customHeight="1" spans="1:7">
      <c r="A796" s="102">
        <v>2120103</v>
      </c>
      <c r="B796" s="266" t="s">
        <v>163</v>
      </c>
      <c r="C796" s="74"/>
      <c r="D796" s="74"/>
      <c r="E796" s="74"/>
      <c r="F796" s="65" t="str">
        <f t="shared" si="24"/>
        <v/>
      </c>
      <c r="G796" s="65" t="str">
        <f t="shared" si="25"/>
        <v/>
      </c>
    </row>
    <row r="797" ht="18.75" customHeight="1" spans="1:7">
      <c r="A797" s="102">
        <v>2120104</v>
      </c>
      <c r="B797" s="266" t="s">
        <v>747</v>
      </c>
      <c r="C797" s="74">
        <v>1308</v>
      </c>
      <c r="D797" s="74">
        <v>813</v>
      </c>
      <c r="E797" s="74">
        <v>813</v>
      </c>
      <c r="F797" s="65">
        <f t="shared" ref="F797:F860" si="26">IFERROR(E797/C797,"")</f>
        <v>0.621559633027523</v>
      </c>
      <c r="G797" s="65">
        <f t="shared" ref="G797:G860" si="27">IFERROR(E797/D797,"")</f>
        <v>1</v>
      </c>
    </row>
    <row r="798" ht="18.75" customHeight="1" spans="1:7">
      <c r="A798" s="102">
        <v>2120105</v>
      </c>
      <c r="B798" s="266" t="s">
        <v>748</v>
      </c>
      <c r="C798" s="74">
        <v>31</v>
      </c>
      <c r="D798" s="74"/>
      <c r="E798" s="74"/>
      <c r="F798" s="65">
        <f t="shared" si="26"/>
        <v>0</v>
      </c>
      <c r="G798" s="65" t="str">
        <f t="shared" si="27"/>
        <v/>
      </c>
    </row>
    <row r="799" ht="18.75" customHeight="1" spans="1:7">
      <c r="A799" s="102">
        <v>2120106</v>
      </c>
      <c r="B799" s="266" t="s">
        <v>749</v>
      </c>
      <c r="C799" s="74"/>
      <c r="D799" s="74">
        <v>40</v>
      </c>
      <c r="E799" s="74">
        <v>40</v>
      </c>
      <c r="F799" s="65" t="str">
        <f t="shared" si="26"/>
        <v/>
      </c>
      <c r="G799" s="65">
        <f t="shared" si="27"/>
        <v>1</v>
      </c>
    </row>
    <row r="800" ht="18.75" customHeight="1" spans="1:7">
      <c r="A800" s="102">
        <v>2120107</v>
      </c>
      <c r="B800" s="266" t="s">
        <v>750</v>
      </c>
      <c r="C800" s="74"/>
      <c r="D800" s="74"/>
      <c r="E800" s="74"/>
      <c r="F800" s="65" t="str">
        <f t="shared" si="26"/>
        <v/>
      </c>
      <c r="G800" s="65" t="str">
        <f t="shared" si="27"/>
        <v/>
      </c>
    </row>
    <row r="801" ht="18.75" customHeight="1" spans="1:7">
      <c r="A801" s="102">
        <v>2120109</v>
      </c>
      <c r="B801" s="266" t="s">
        <v>751</v>
      </c>
      <c r="C801" s="74">
        <v>10</v>
      </c>
      <c r="D801" s="74"/>
      <c r="E801" s="74"/>
      <c r="F801" s="65">
        <f t="shared" si="26"/>
        <v>0</v>
      </c>
      <c r="G801" s="65" t="str">
        <f t="shared" si="27"/>
        <v/>
      </c>
    </row>
    <row r="802" ht="18.75" customHeight="1" spans="1:7">
      <c r="A802" s="102">
        <v>2120110</v>
      </c>
      <c r="B802" s="266" t="s">
        <v>752</v>
      </c>
      <c r="C802" s="74"/>
      <c r="D802" s="74"/>
      <c r="E802" s="74"/>
      <c r="F802" s="65" t="str">
        <f t="shared" si="26"/>
        <v/>
      </c>
      <c r="G802" s="65" t="str">
        <f t="shared" si="27"/>
        <v/>
      </c>
    </row>
    <row r="803" s="260" customFormat="1" ht="18.75" customHeight="1" spans="1:7">
      <c r="A803" s="102">
        <v>2120199</v>
      </c>
      <c r="B803" s="266" t="s">
        <v>753</v>
      </c>
      <c r="C803" s="74"/>
      <c r="D803" s="74">
        <v>268</v>
      </c>
      <c r="E803" s="74">
        <v>268</v>
      </c>
      <c r="F803" s="65" t="str">
        <f t="shared" si="26"/>
        <v/>
      </c>
      <c r="G803" s="65">
        <f t="shared" si="27"/>
        <v>1</v>
      </c>
    </row>
    <row r="804" ht="18.75" customHeight="1" spans="1:7">
      <c r="A804" s="102">
        <v>21202</v>
      </c>
      <c r="B804" s="266" t="s">
        <v>754</v>
      </c>
      <c r="C804" s="60">
        <f>C805</f>
        <v>20</v>
      </c>
      <c r="D804" s="60">
        <f>D805</f>
        <v>1</v>
      </c>
      <c r="E804" s="60">
        <f>ROUND(E805,2)</f>
        <v>1</v>
      </c>
      <c r="F804" s="65">
        <f t="shared" si="26"/>
        <v>0.05</v>
      </c>
      <c r="G804" s="65">
        <f t="shared" si="27"/>
        <v>1</v>
      </c>
    </row>
    <row r="805" s="260" customFormat="1" ht="18.75" customHeight="1" spans="1:7">
      <c r="A805" s="102">
        <v>2120201</v>
      </c>
      <c r="B805" s="266" t="s">
        <v>755</v>
      </c>
      <c r="C805" s="74">
        <v>20</v>
      </c>
      <c r="D805" s="74">
        <v>1</v>
      </c>
      <c r="E805" s="74">
        <v>1</v>
      </c>
      <c r="F805" s="65">
        <f t="shared" si="26"/>
        <v>0.05</v>
      </c>
      <c r="G805" s="65">
        <f t="shared" si="27"/>
        <v>1</v>
      </c>
    </row>
    <row r="806" ht="18.75" customHeight="1" spans="1:7">
      <c r="A806" s="102">
        <v>21203</v>
      </c>
      <c r="B806" s="266" t="s">
        <v>756</v>
      </c>
      <c r="C806" s="60">
        <f>C807+C808</f>
        <v>8379</v>
      </c>
      <c r="D806" s="60">
        <f>D807+D808</f>
        <v>12403</v>
      </c>
      <c r="E806" s="60">
        <f>ROUND(E807+E808,2)</f>
        <v>12653</v>
      </c>
      <c r="F806" s="65">
        <f t="shared" si="26"/>
        <v>1.51008473564865</v>
      </c>
      <c r="G806" s="65">
        <f t="shared" si="27"/>
        <v>1.02015641377086</v>
      </c>
    </row>
    <row r="807" ht="18.75" customHeight="1" spans="1:7">
      <c r="A807" s="102">
        <v>2120303</v>
      </c>
      <c r="B807" s="266" t="s">
        <v>757</v>
      </c>
      <c r="C807" s="74">
        <v>8008</v>
      </c>
      <c r="D807" s="74">
        <v>11130</v>
      </c>
      <c r="E807" s="74">
        <v>11583</v>
      </c>
      <c r="F807" s="65">
        <f t="shared" si="26"/>
        <v>1.44642857142857</v>
      </c>
      <c r="G807" s="65">
        <f t="shared" si="27"/>
        <v>1.04070080862534</v>
      </c>
    </row>
    <row r="808" s="260" customFormat="1" ht="18.75" customHeight="1" spans="1:7">
      <c r="A808" s="102">
        <v>2120399</v>
      </c>
      <c r="B808" s="266" t="s">
        <v>758</v>
      </c>
      <c r="C808" s="74">
        <v>371</v>
      </c>
      <c r="D808" s="74">
        <v>1273</v>
      </c>
      <c r="E808" s="74">
        <v>1070</v>
      </c>
      <c r="F808" s="65">
        <f t="shared" si="26"/>
        <v>2.88409703504043</v>
      </c>
      <c r="G808" s="65">
        <f t="shared" si="27"/>
        <v>0.840534171249018</v>
      </c>
    </row>
    <row r="809" ht="18.75" customHeight="1" spans="1:7">
      <c r="A809" s="102">
        <v>21205</v>
      </c>
      <c r="B809" s="266" t="s">
        <v>759</v>
      </c>
      <c r="C809" s="60">
        <f>C810</f>
        <v>8521</v>
      </c>
      <c r="D809" s="60">
        <f>D810</f>
        <v>4925</v>
      </c>
      <c r="E809" s="60">
        <f>ROUND(E810,2)</f>
        <v>4925</v>
      </c>
      <c r="F809" s="65">
        <f t="shared" si="26"/>
        <v>0.577983804717756</v>
      </c>
      <c r="G809" s="65">
        <f t="shared" si="27"/>
        <v>1</v>
      </c>
    </row>
    <row r="810" s="260" customFormat="1" ht="18.75" customHeight="1" spans="1:7">
      <c r="A810" s="102">
        <v>2120501</v>
      </c>
      <c r="B810" s="266" t="s">
        <v>760</v>
      </c>
      <c r="C810" s="74">
        <v>8521</v>
      </c>
      <c r="D810" s="74">
        <v>4925</v>
      </c>
      <c r="E810" s="74">
        <v>4925</v>
      </c>
      <c r="F810" s="65">
        <f t="shared" si="26"/>
        <v>0.577983804717756</v>
      </c>
      <c r="G810" s="65">
        <f t="shared" si="27"/>
        <v>1</v>
      </c>
    </row>
    <row r="811" ht="18.75" customHeight="1" spans="1:7">
      <c r="A811" s="102">
        <v>21206</v>
      </c>
      <c r="B811" s="266" t="s">
        <v>761</v>
      </c>
      <c r="C811" s="60">
        <f>C812</f>
        <v>0</v>
      </c>
      <c r="D811" s="60">
        <f>D812</f>
        <v>0</v>
      </c>
      <c r="E811" s="60">
        <f>ROUND(E812,2)</f>
        <v>0</v>
      </c>
      <c r="F811" s="65" t="str">
        <f t="shared" si="26"/>
        <v/>
      </c>
      <c r="G811" s="65" t="str">
        <f t="shared" si="27"/>
        <v/>
      </c>
    </row>
    <row r="812" s="260" customFormat="1" ht="18.75" customHeight="1" spans="1:7">
      <c r="A812" s="102">
        <v>2120601</v>
      </c>
      <c r="B812" s="266" t="s">
        <v>762</v>
      </c>
      <c r="C812" s="74"/>
      <c r="D812" s="74"/>
      <c r="E812" s="74"/>
      <c r="F812" s="65" t="str">
        <f t="shared" si="26"/>
        <v/>
      </c>
      <c r="G812" s="65" t="str">
        <f t="shared" si="27"/>
        <v/>
      </c>
    </row>
    <row r="813" ht="18.75" customHeight="1" spans="1:7">
      <c r="A813" s="102">
        <v>21299</v>
      </c>
      <c r="B813" s="266" t="s">
        <v>763</v>
      </c>
      <c r="C813" s="60">
        <f>C814</f>
        <v>210</v>
      </c>
      <c r="D813" s="60">
        <f>D814</f>
        <v>368</v>
      </c>
      <c r="E813" s="60">
        <f>ROUND(E814,2)</f>
        <v>500</v>
      </c>
      <c r="F813" s="65">
        <f t="shared" si="26"/>
        <v>2.38095238095238</v>
      </c>
      <c r="G813" s="65">
        <f t="shared" si="27"/>
        <v>1.35869565217391</v>
      </c>
    </row>
    <row r="814" s="260" customFormat="1" ht="18.75" customHeight="1" spans="1:7">
      <c r="A814" s="102">
        <v>2129999</v>
      </c>
      <c r="B814" s="266" t="s">
        <v>764</v>
      </c>
      <c r="C814" s="74">
        <v>210</v>
      </c>
      <c r="D814" s="74">
        <v>368</v>
      </c>
      <c r="E814" s="74">
        <v>500</v>
      </c>
      <c r="F814" s="65">
        <f t="shared" si="26"/>
        <v>2.38095238095238</v>
      </c>
      <c r="G814" s="65">
        <f t="shared" si="27"/>
        <v>1.35869565217391</v>
      </c>
    </row>
    <row r="815" s="260" customFormat="1" ht="18.75" customHeight="1" spans="1:7">
      <c r="A815" s="102">
        <v>213</v>
      </c>
      <c r="B815" s="266" t="s">
        <v>765</v>
      </c>
      <c r="C815" s="63">
        <f>C816+C842+C864+C892+C903+C910+C916+C919</f>
        <v>53500</v>
      </c>
      <c r="D815" s="63">
        <f>D816+D842+D864+D892+D903+D910+D916+D919</f>
        <v>42297</v>
      </c>
      <c r="E815" s="63">
        <f>ROUND(E816+E842+E864+E892+E903+E910+E916+E919,2)</f>
        <v>45992</v>
      </c>
      <c r="F815" s="65">
        <f t="shared" si="26"/>
        <v>0.859663551401869</v>
      </c>
      <c r="G815" s="65">
        <f t="shared" si="27"/>
        <v>1.08735844149703</v>
      </c>
    </row>
    <row r="816" ht="18.75" customHeight="1" spans="1:7">
      <c r="A816" s="102">
        <v>21301</v>
      </c>
      <c r="B816" s="266" t="s">
        <v>766</v>
      </c>
      <c r="C816" s="60">
        <f>SUM(C817:C841)</f>
        <v>15763</v>
      </c>
      <c r="D816" s="60">
        <f>SUM(D817:D841)</f>
        <v>13683</v>
      </c>
      <c r="E816" s="60">
        <f>ROUND(SUM(E817:E841),2)</f>
        <v>14013</v>
      </c>
      <c r="F816" s="65">
        <f t="shared" si="26"/>
        <v>0.888980524011927</v>
      </c>
      <c r="G816" s="65">
        <f t="shared" si="27"/>
        <v>1.02411751808814</v>
      </c>
    </row>
    <row r="817" ht="18.75" customHeight="1" spans="1:7">
      <c r="A817" s="102">
        <v>2130101</v>
      </c>
      <c r="B817" s="266" t="s">
        <v>161</v>
      </c>
      <c r="C817" s="74">
        <v>1386</v>
      </c>
      <c r="D817" s="74">
        <v>1520</v>
      </c>
      <c r="E817" s="74">
        <v>2255</v>
      </c>
      <c r="F817" s="65">
        <f t="shared" si="26"/>
        <v>1.62698412698413</v>
      </c>
      <c r="G817" s="65">
        <f t="shared" si="27"/>
        <v>1.48355263157895</v>
      </c>
    </row>
    <row r="818" ht="18.75" customHeight="1" spans="1:7">
      <c r="A818" s="102">
        <v>2130102</v>
      </c>
      <c r="B818" s="266" t="s">
        <v>162</v>
      </c>
      <c r="C818" s="74">
        <v>742</v>
      </c>
      <c r="D818" s="74">
        <v>751</v>
      </c>
      <c r="E818" s="74">
        <v>200</v>
      </c>
      <c r="F818" s="65">
        <f t="shared" si="26"/>
        <v>0.269541778975741</v>
      </c>
      <c r="G818" s="65">
        <f t="shared" si="27"/>
        <v>0.266311584553928</v>
      </c>
    </row>
    <row r="819" ht="18.75" customHeight="1" spans="1:7">
      <c r="A819" s="102">
        <v>2130103</v>
      </c>
      <c r="B819" s="266" t="s">
        <v>163</v>
      </c>
      <c r="C819" s="74"/>
      <c r="D819" s="74"/>
      <c r="E819" s="74"/>
      <c r="F819" s="65" t="str">
        <f t="shared" si="26"/>
        <v/>
      </c>
      <c r="G819" s="65" t="str">
        <f t="shared" si="27"/>
        <v/>
      </c>
    </row>
    <row r="820" ht="18.75" customHeight="1" spans="1:7">
      <c r="A820" s="102">
        <v>2130104</v>
      </c>
      <c r="B820" s="266" t="s">
        <v>170</v>
      </c>
      <c r="C820" s="74">
        <v>126</v>
      </c>
      <c r="D820" s="74"/>
      <c r="E820" s="74"/>
      <c r="F820" s="65">
        <f t="shared" si="26"/>
        <v>0</v>
      </c>
      <c r="G820" s="65" t="str">
        <f t="shared" si="27"/>
        <v/>
      </c>
    </row>
    <row r="821" ht="18.75" customHeight="1" spans="1:7">
      <c r="A821" s="102">
        <v>2130105</v>
      </c>
      <c r="B821" s="266" t="s">
        <v>767</v>
      </c>
      <c r="C821" s="74">
        <v>512</v>
      </c>
      <c r="D821" s="74"/>
      <c r="E821" s="74"/>
      <c r="F821" s="65">
        <f t="shared" si="26"/>
        <v>0</v>
      </c>
      <c r="G821" s="65" t="str">
        <f t="shared" si="27"/>
        <v/>
      </c>
    </row>
    <row r="822" ht="18.75" customHeight="1" spans="1:7">
      <c r="A822" s="102">
        <v>2130106</v>
      </c>
      <c r="B822" s="266" t="s">
        <v>768</v>
      </c>
      <c r="C822" s="74">
        <v>2865</v>
      </c>
      <c r="D822" s="74">
        <v>1559</v>
      </c>
      <c r="E822" s="74">
        <v>3300</v>
      </c>
      <c r="F822" s="65">
        <f t="shared" si="26"/>
        <v>1.15183246073298</v>
      </c>
      <c r="G822" s="65">
        <f t="shared" si="27"/>
        <v>2.11674150096215</v>
      </c>
    </row>
    <row r="823" ht="18.75" customHeight="1" spans="1:7">
      <c r="A823" s="102">
        <v>2130108</v>
      </c>
      <c r="B823" s="266" t="s">
        <v>769</v>
      </c>
      <c r="C823" s="74">
        <v>598</v>
      </c>
      <c r="D823" s="74">
        <v>19</v>
      </c>
      <c r="E823" s="74">
        <v>300</v>
      </c>
      <c r="F823" s="65">
        <f t="shared" si="26"/>
        <v>0.501672240802676</v>
      </c>
      <c r="G823" s="65">
        <f t="shared" si="27"/>
        <v>15.7894736842105</v>
      </c>
    </row>
    <row r="824" ht="18.75" customHeight="1" spans="1:7">
      <c r="A824" s="102">
        <v>2130109</v>
      </c>
      <c r="B824" s="266" t="s">
        <v>770</v>
      </c>
      <c r="C824" s="74">
        <v>426</v>
      </c>
      <c r="D824" s="74"/>
      <c r="E824" s="74"/>
      <c r="F824" s="65">
        <f t="shared" si="26"/>
        <v>0</v>
      </c>
      <c r="G824" s="65" t="str">
        <f t="shared" si="27"/>
        <v/>
      </c>
    </row>
    <row r="825" ht="18.75" customHeight="1" spans="1:7">
      <c r="A825" s="102">
        <v>2130110</v>
      </c>
      <c r="B825" s="266" t="s">
        <v>771</v>
      </c>
      <c r="C825" s="74">
        <v>88</v>
      </c>
      <c r="D825" s="74">
        <v>100</v>
      </c>
      <c r="E825" s="74">
        <v>100</v>
      </c>
      <c r="F825" s="65">
        <f t="shared" si="26"/>
        <v>1.13636363636364</v>
      </c>
      <c r="G825" s="65">
        <f t="shared" si="27"/>
        <v>1</v>
      </c>
    </row>
    <row r="826" ht="18.75" customHeight="1" spans="1:7">
      <c r="A826" s="102">
        <v>2130111</v>
      </c>
      <c r="B826" s="266" t="s">
        <v>772</v>
      </c>
      <c r="C826" s="74"/>
      <c r="D826" s="74"/>
      <c r="E826" s="74"/>
      <c r="F826" s="65" t="str">
        <f t="shared" si="26"/>
        <v/>
      </c>
      <c r="G826" s="65" t="str">
        <f t="shared" si="27"/>
        <v/>
      </c>
    </row>
    <row r="827" ht="18.75" customHeight="1" spans="1:7">
      <c r="A827" s="102">
        <v>2130112</v>
      </c>
      <c r="B827" s="266" t="s">
        <v>773</v>
      </c>
      <c r="C827" s="74">
        <v>6</v>
      </c>
      <c r="D827" s="74"/>
      <c r="E827" s="74"/>
      <c r="F827" s="65">
        <f t="shared" si="26"/>
        <v>0</v>
      </c>
      <c r="G827" s="65" t="str">
        <f t="shared" si="27"/>
        <v/>
      </c>
    </row>
    <row r="828" ht="18.75" customHeight="1" spans="1:7">
      <c r="A828" s="102">
        <v>2130114</v>
      </c>
      <c r="B828" s="266" t="s">
        <v>774</v>
      </c>
      <c r="C828" s="74"/>
      <c r="D828" s="74"/>
      <c r="E828" s="74"/>
      <c r="F828" s="65" t="str">
        <f t="shared" si="26"/>
        <v/>
      </c>
      <c r="G828" s="65" t="str">
        <f t="shared" si="27"/>
        <v/>
      </c>
    </row>
    <row r="829" ht="18.75" customHeight="1" spans="1:7">
      <c r="A829" s="102">
        <v>2130119</v>
      </c>
      <c r="B829" s="266" t="s">
        <v>775</v>
      </c>
      <c r="C829" s="74">
        <v>192</v>
      </c>
      <c r="D829" s="74">
        <v>148</v>
      </c>
      <c r="E829" s="74">
        <v>148</v>
      </c>
      <c r="F829" s="65">
        <f t="shared" si="26"/>
        <v>0.770833333333333</v>
      </c>
      <c r="G829" s="65">
        <f t="shared" si="27"/>
        <v>1</v>
      </c>
    </row>
    <row r="830" ht="18.75" customHeight="1" spans="1:7">
      <c r="A830" s="102">
        <v>2130120</v>
      </c>
      <c r="B830" s="266" t="s">
        <v>776</v>
      </c>
      <c r="C830" s="74"/>
      <c r="D830" s="74"/>
      <c r="E830" s="74"/>
      <c r="F830" s="65" t="str">
        <f t="shared" si="26"/>
        <v/>
      </c>
      <c r="G830" s="65" t="str">
        <f t="shared" si="27"/>
        <v/>
      </c>
    </row>
    <row r="831" ht="18.75" customHeight="1" spans="1:7">
      <c r="A831" s="102">
        <v>2130121</v>
      </c>
      <c r="B831" s="266" t="s">
        <v>777</v>
      </c>
      <c r="C831" s="74"/>
      <c r="D831" s="74"/>
      <c r="E831" s="74"/>
      <c r="F831" s="65" t="str">
        <f t="shared" si="26"/>
        <v/>
      </c>
      <c r="G831" s="65" t="str">
        <f t="shared" si="27"/>
        <v/>
      </c>
    </row>
    <row r="832" ht="18.75" customHeight="1" spans="1:7">
      <c r="A832" s="102">
        <v>2130122</v>
      </c>
      <c r="B832" s="266" t="s">
        <v>778</v>
      </c>
      <c r="C832" s="74">
        <v>4698</v>
      </c>
      <c r="D832" s="74">
        <v>5128</v>
      </c>
      <c r="E832" s="74">
        <v>3000</v>
      </c>
      <c r="F832" s="65">
        <f t="shared" si="26"/>
        <v>0.638569604086845</v>
      </c>
      <c r="G832" s="65">
        <f t="shared" si="27"/>
        <v>0.585023400936037</v>
      </c>
    </row>
    <row r="833" ht="18.75" customHeight="1" spans="1:7">
      <c r="A833" s="102">
        <v>2130124</v>
      </c>
      <c r="B833" s="266" t="s">
        <v>779</v>
      </c>
      <c r="C833" s="74">
        <v>68</v>
      </c>
      <c r="D833" s="74">
        <v>620</v>
      </c>
      <c r="E833" s="74">
        <v>406</v>
      </c>
      <c r="F833" s="65">
        <f t="shared" si="26"/>
        <v>5.97058823529412</v>
      </c>
      <c r="G833" s="65">
        <f t="shared" si="27"/>
        <v>0.654838709677419</v>
      </c>
    </row>
    <row r="834" ht="18.75" customHeight="1" spans="1:7">
      <c r="A834" s="102">
        <v>2130125</v>
      </c>
      <c r="B834" s="266" t="s">
        <v>780</v>
      </c>
      <c r="C834" s="74"/>
      <c r="D834" s="74">
        <v>20</v>
      </c>
      <c r="E834" s="74">
        <v>100</v>
      </c>
      <c r="F834" s="65" t="str">
        <f t="shared" si="26"/>
        <v/>
      </c>
      <c r="G834" s="65">
        <f t="shared" si="27"/>
        <v>5</v>
      </c>
    </row>
    <row r="835" ht="18.75" customHeight="1" spans="1:7">
      <c r="A835" s="102">
        <v>2130126</v>
      </c>
      <c r="B835" s="266" t="s">
        <v>781</v>
      </c>
      <c r="C835" s="74">
        <v>278</v>
      </c>
      <c r="D835" s="74">
        <v>1055</v>
      </c>
      <c r="E835" s="74">
        <v>1000</v>
      </c>
      <c r="F835" s="65">
        <f t="shared" si="26"/>
        <v>3.59712230215827</v>
      </c>
      <c r="G835" s="65">
        <f t="shared" si="27"/>
        <v>0.947867298578199</v>
      </c>
    </row>
    <row r="836" ht="18.75" customHeight="1" spans="1:7">
      <c r="A836" s="102">
        <v>2130135</v>
      </c>
      <c r="B836" s="266" t="s">
        <v>782</v>
      </c>
      <c r="C836" s="74">
        <v>2003</v>
      </c>
      <c r="D836" s="74">
        <v>559</v>
      </c>
      <c r="E836" s="74">
        <v>1000</v>
      </c>
      <c r="F836" s="65">
        <f t="shared" si="26"/>
        <v>0.499251123315027</v>
      </c>
      <c r="G836" s="65">
        <f t="shared" si="27"/>
        <v>1.78890876565295</v>
      </c>
    </row>
    <row r="837" ht="18.75" customHeight="1" spans="1:7">
      <c r="A837" s="102">
        <v>2130142</v>
      </c>
      <c r="B837" s="266" t="s">
        <v>783</v>
      </c>
      <c r="C837" s="74">
        <v>6</v>
      </c>
      <c r="D837" s="74"/>
      <c r="E837" s="74"/>
      <c r="F837" s="65">
        <f t="shared" si="26"/>
        <v>0</v>
      </c>
      <c r="G837" s="65" t="str">
        <f t="shared" si="27"/>
        <v/>
      </c>
    </row>
    <row r="838" ht="18.75" customHeight="1" spans="1:7">
      <c r="A838" s="102">
        <v>2130148</v>
      </c>
      <c r="B838" s="266" t="s">
        <v>784</v>
      </c>
      <c r="C838" s="74">
        <v>255</v>
      </c>
      <c r="D838" s="74">
        <v>349</v>
      </c>
      <c r="E838" s="74">
        <v>349</v>
      </c>
      <c r="F838" s="65">
        <f t="shared" si="26"/>
        <v>1.36862745098039</v>
      </c>
      <c r="G838" s="65">
        <f t="shared" si="27"/>
        <v>1</v>
      </c>
    </row>
    <row r="839" ht="18.75" customHeight="1" spans="1:7">
      <c r="A839" s="102">
        <v>2130152</v>
      </c>
      <c r="B839" s="266" t="s">
        <v>785</v>
      </c>
      <c r="C839" s="74"/>
      <c r="D839" s="74"/>
      <c r="E839" s="74"/>
      <c r="F839" s="65" t="str">
        <f t="shared" si="26"/>
        <v/>
      </c>
      <c r="G839" s="65" t="str">
        <f t="shared" si="27"/>
        <v/>
      </c>
    </row>
    <row r="840" ht="18.75" customHeight="1" spans="1:7">
      <c r="A840" s="102">
        <v>2130153</v>
      </c>
      <c r="B840" s="266" t="s">
        <v>786</v>
      </c>
      <c r="C840" s="74">
        <v>1514</v>
      </c>
      <c r="D840" s="74">
        <v>1855</v>
      </c>
      <c r="E840" s="74">
        <v>1855</v>
      </c>
      <c r="F840" s="65">
        <f t="shared" si="26"/>
        <v>1.22523117569353</v>
      </c>
      <c r="G840" s="65">
        <f t="shared" si="27"/>
        <v>1</v>
      </c>
    </row>
    <row r="841" s="260" customFormat="1" ht="18.75" customHeight="1" spans="1:7">
      <c r="A841" s="102">
        <v>2130199</v>
      </c>
      <c r="B841" s="266" t="s">
        <v>787</v>
      </c>
      <c r="C841" s="74"/>
      <c r="D841" s="74"/>
      <c r="E841" s="74"/>
      <c r="F841" s="65" t="str">
        <f t="shared" si="26"/>
        <v/>
      </c>
      <c r="G841" s="65" t="str">
        <f t="shared" si="27"/>
        <v/>
      </c>
    </row>
    <row r="842" ht="18.75" customHeight="1" spans="1:7">
      <c r="A842" s="102">
        <v>21302</v>
      </c>
      <c r="B842" s="266" t="s">
        <v>788</v>
      </c>
      <c r="C842" s="60">
        <f>SUM(C843:C863)</f>
        <v>3311</v>
      </c>
      <c r="D842" s="60">
        <f>SUM(D843:D863)</f>
        <v>1611</v>
      </c>
      <c r="E842" s="60">
        <f>ROUND(SUM(E843:E863),2)</f>
        <v>5917</v>
      </c>
      <c r="F842" s="65">
        <f t="shared" si="26"/>
        <v>1.78707339172455</v>
      </c>
      <c r="G842" s="65">
        <f t="shared" si="27"/>
        <v>3.67287399130975</v>
      </c>
    </row>
    <row r="843" ht="18.75" customHeight="1" spans="1:7">
      <c r="A843" s="102">
        <v>2130201</v>
      </c>
      <c r="B843" s="266" t="s">
        <v>161</v>
      </c>
      <c r="C843" s="74">
        <v>652</v>
      </c>
      <c r="D843" s="74">
        <v>1027</v>
      </c>
      <c r="E843" s="74">
        <v>1030</v>
      </c>
      <c r="F843" s="65">
        <f t="shared" si="26"/>
        <v>1.57975460122699</v>
      </c>
      <c r="G843" s="65">
        <f t="shared" si="27"/>
        <v>1.00292112950341</v>
      </c>
    </row>
    <row r="844" ht="18.75" customHeight="1" spans="1:7">
      <c r="A844" s="102">
        <v>2130202</v>
      </c>
      <c r="B844" s="266" t="s">
        <v>162</v>
      </c>
      <c r="C844" s="74">
        <v>143</v>
      </c>
      <c r="D844" s="74"/>
      <c r="E844" s="74"/>
      <c r="F844" s="65">
        <f t="shared" si="26"/>
        <v>0</v>
      </c>
      <c r="G844" s="65" t="str">
        <f t="shared" si="27"/>
        <v/>
      </c>
    </row>
    <row r="845" ht="18.75" customHeight="1" spans="1:7">
      <c r="A845" s="102">
        <v>2130203</v>
      </c>
      <c r="B845" s="266" t="s">
        <v>163</v>
      </c>
      <c r="C845" s="74"/>
      <c r="D845" s="74"/>
      <c r="E845" s="74"/>
      <c r="F845" s="65" t="str">
        <f t="shared" si="26"/>
        <v/>
      </c>
      <c r="G845" s="65" t="str">
        <f t="shared" si="27"/>
        <v/>
      </c>
    </row>
    <row r="846" ht="18.75" customHeight="1" spans="1:7">
      <c r="A846" s="102">
        <v>2130204</v>
      </c>
      <c r="B846" s="266" t="s">
        <v>789</v>
      </c>
      <c r="C846" s="74"/>
      <c r="D846" s="74"/>
      <c r="E846" s="74"/>
      <c r="F846" s="65" t="str">
        <f t="shared" si="26"/>
        <v/>
      </c>
      <c r="G846" s="65" t="str">
        <f t="shared" si="27"/>
        <v/>
      </c>
    </row>
    <row r="847" ht="18.75" customHeight="1" spans="1:7">
      <c r="A847" s="102">
        <v>2130205</v>
      </c>
      <c r="B847" s="266" t="s">
        <v>790</v>
      </c>
      <c r="C847" s="74">
        <v>2123</v>
      </c>
      <c r="D847" s="74">
        <v>31</v>
      </c>
      <c r="E847" s="74">
        <v>3390</v>
      </c>
      <c r="F847" s="65">
        <f t="shared" si="26"/>
        <v>1.59679698539802</v>
      </c>
      <c r="G847" s="65">
        <f t="shared" si="27"/>
        <v>109.354838709677</v>
      </c>
    </row>
    <row r="848" ht="18.75" customHeight="1" spans="1:7">
      <c r="A848" s="102">
        <v>2130206</v>
      </c>
      <c r="B848" s="266" t="s">
        <v>791</v>
      </c>
      <c r="C848" s="74"/>
      <c r="D848" s="74"/>
      <c r="E848" s="74"/>
      <c r="F848" s="65" t="str">
        <f t="shared" si="26"/>
        <v/>
      </c>
      <c r="G848" s="65" t="str">
        <f t="shared" si="27"/>
        <v/>
      </c>
    </row>
    <row r="849" ht="18.75" customHeight="1" spans="1:7">
      <c r="A849" s="102">
        <v>2130207</v>
      </c>
      <c r="B849" s="266" t="s">
        <v>792</v>
      </c>
      <c r="C849" s="74"/>
      <c r="D849" s="74"/>
      <c r="E849" s="74"/>
      <c r="F849" s="65" t="str">
        <f t="shared" si="26"/>
        <v/>
      </c>
      <c r="G849" s="65" t="str">
        <f t="shared" si="27"/>
        <v/>
      </c>
    </row>
    <row r="850" ht="18.75" customHeight="1" spans="1:7">
      <c r="A850" s="102">
        <v>2130209</v>
      </c>
      <c r="B850" s="266" t="s">
        <v>793</v>
      </c>
      <c r="C850" s="74">
        <v>114</v>
      </c>
      <c r="D850" s="74">
        <v>111</v>
      </c>
      <c r="E850" s="74">
        <v>260</v>
      </c>
      <c r="F850" s="65">
        <f t="shared" si="26"/>
        <v>2.28070175438596</v>
      </c>
      <c r="G850" s="65">
        <f t="shared" si="27"/>
        <v>2.34234234234234</v>
      </c>
    </row>
    <row r="851" ht="18.75" customHeight="1" spans="1:7">
      <c r="A851" s="102">
        <v>2130211</v>
      </c>
      <c r="B851" s="266" t="s">
        <v>794</v>
      </c>
      <c r="C851" s="74"/>
      <c r="D851" s="74"/>
      <c r="E851" s="74">
        <v>3</v>
      </c>
      <c r="F851" s="65" t="str">
        <f t="shared" si="26"/>
        <v/>
      </c>
      <c r="G851" s="65" t="str">
        <f t="shared" si="27"/>
        <v/>
      </c>
    </row>
    <row r="852" ht="18.75" customHeight="1" spans="1:7">
      <c r="A852" s="102">
        <v>2130212</v>
      </c>
      <c r="B852" s="266" t="s">
        <v>795</v>
      </c>
      <c r="C852" s="74">
        <v>5</v>
      </c>
      <c r="D852" s="74">
        <v>168</v>
      </c>
      <c r="E852" s="74">
        <v>440</v>
      </c>
      <c r="F852" s="65">
        <f t="shared" si="26"/>
        <v>88</v>
      </c>
      <c r="G852" s="65">
        <f t="shared" si="27"/>
        <v>2.61904761904762</v>
      </c>
    </row>
    <row r="853" ht="18.75" customHeight="1" spans="1:7">
      <c r="A853" s="102">
        <v>2130213</v>
      </c>
      <c r="B853" s="266" t="s">
        <v>796</v>
      </c>
      <c r="C853" s="74">
        <v>29</v>
      </c>
      <c r="D853" s="74"/>
      <c r="E853" s="74">
        <v>30</v>
      </c>
      <c r="F853" s="65">
        <f t="shared" si="26"/>
        <v>1.03448275862069</v>
      </c>
      <c r="G853" s="65" t="str">
        <f t="shared" si="27"/>
        <v/>
      </c>
    </row>
    <row r="854" ht="18.75" customHeight="1" spans="1:7">
      <c r="A854" s="102">
        <v>2130217</v>
      </c>
      <c r="B854" s="266" t="s">
        <v>797</v>
      </c>
      <c r="C854" s="74"/>
      <c r="D854" s="74"/>
      <c r="E854" s="74"/>
      <c r="F854" s="65" t="str">
        <f t="shared" si="26"/>
        <v/>
      </c>
      <c r="G854" s="65" t="str">
        <f t="shared" si="27"/>
        <v/>
      </c>
    </row>
    <row r="855" ht="18.75" customHeight="1" spans="1:7">
      <c r="A855" s="102">
        <v>2130220</v>
      </c>
      <c r="B855" s="266" t="s">
        <v>798</v>
      </c>
      <c r="C855" s="74"/>
      <c r="D855" s="74"/>
      <c r="E855" s="74"/>
      <c r="F855" s="65" t="str">
        <f t="shared" si="26"/>
        <v/>
      </c>
      <c r="G855" s="65" t="str">
        <f t="shared" si="27"/>
        <v/>
      </c>
    </row>
    <row r="856" ht="18.75" customHeight="1" spans="1:7">
      <c r="A856" s="102">
        <v>2130221</v>
      </c>
      <c r="B856" s="266" t="s">
        <v>799</v>
      </c>
      <c r="C856" s="74"/>
      <c r="D856" s="74"/>
      <c r="E856" s="74"/>
      <c r="F856" s="65" t="str">
        <f t="shared" si="26"/>
        <v/>
      </c>
      <c r="G856" s="65" t="str">
        <f t="shared" si="27"/>
        <v/>
      </c>
    </row>
    <row r="857" ht="18.75" customHeight="1" spans="1:7">
      <c r="A857" s="102">
        <v>2130223</v>
      </c>
      <c r="B857" s="266" t="s">
        <v>800</v>
      </c>
      <c r="C857" s="74">
        <v>35</v>
      </c>
      <c r="D857" s="74"/>
      <c r="E857" s="74"/>
      <c r="F857" s="65">
        <f t="shared" si="26"/>
        <v>0</v>
      </c>
      <c r="G857" s="65" t="str">
        <f t="shared" si="27"/>
        <v/>
      </c>
    </row>
    <row r="858" ht="18.75" customHeight="1" spans="1:7">
      <c r="A858" s="102">
        <v>2130226</v>
      </c>
      <c r="B858" s="266" t="s">
        <v>801</v>
      </c>
      <c r="C858" s="74"/>
      <c r="D858" s="74"/>
      <c r="E858" s="74"/>
      <c r="F858" s="65" t="str">
        <f t="shared" si="26"/>
        <v/>
      </c>
      <c r="G858" s="65" t="str">
        <f t="shared" si="27"/>
        <v/>
      </c>
    </row>
    <row r="859" ht="18.75" customHeight="1" spans="1:7">
      <c r="A859" s="102">
        <v>2130227</v>
      </c>
      <c r="B859" s="266" t="s">
        <v>802</v>
      </c>
      <c r="C859" s="74">
        <v>191</v>
      </c>
      <c r="D859" s="74"/>
      <c r="E859" s="74">
        <v>100</v>
      </c>
      <c r="F859" s="65">
        <f t="shared" si="26"/>
        <v>0.523560209424084</v>
      </c>
      <c r="G859" s="65" t="str">
        <f t="shared" si="27"/>
        <v/>
      </c>
    </row>
    <row r="860" ht="18.75" customHeight="1" spans="1:7">
      <c r="A860" s="102">
        <v>2130234</v>
      </c>
      <c r="B860" s="266" t="s">
        <v>803</v>
      </c>
      <c r="C860" s="74"/>
      <c r="D860" s="74">
        <v>10</v>
      </c>
      <c r="E860" s="74">
        <v>400</v>
      </c>
      <c r="F860" s="65" t="str">
        <f t="shared" si="26"/>
        <v/>
      </c>
      <c r="G860" s="65">
        <f t="shared" si="27"/>
        <v>40</v>
      </c>
    </row>
    <row r="861" ht="18.75" customHeight="1" spans="1:7">
      <c r="A861" s="102">
        <v>2130236</v>
      </c>
      <c r="B861" s="266" t="s">
        <v>804</v>
      </c>
      <c r="C861" s="74"/>
      <c r="D861" s="74"/>
      <c r="E861" s="74"/>
      <c r="F861" s="65" t="str">
        <f t="shared" ref="F861:F924" si="28">IFERROR(E861/C861,"")</f>
        <v/>
      </c>
      <c r="G861" s="65" t="str">
        <f t="shared" ref="G861:G924" si="29">IFERROR(E861/D861,"")</f>
        <v/>
      </c>
    </row>
    <row r="862" ht="18.75" customHeight="1" spans="1:7">
      <c r="A862" s="102">
        <v>2130237</v>
      </c>
      <c r="B862" s="266" t="s">
        <v>773</v>
      </c>
      <c r="C862" s="74">
        <v>19</v>
      </c>
      <c r="D862" s="74">
        <v>10</v>
      </c>
      <c r="E862" s="74">
        <v>10</v>
      </c>
      <c r="F862" s="65">
        <f t="shared" si="28"/>
        <v>0.526315789473684</v>
      </c>
      <c r="G862" s="65">
        <f t="shared" si="29"/>
        <v>1</v>
      </c>
    </row>
    <row r="863" s="260" customFormat="1" ht="18.75" customHeight="1" spans="1:7">
      <c r="A863" s="102">
        <v>2130299</v>
      </c>
      <c r="B863" s="266" t="s">
        <v>805</v>
      </c>
      <c r="C863" s="74"/>
      <c r="D863" s="74">
        <v>254</v>
      </c>
      <c r="E863" s="74">
        <v>254</v>
      </c>
      <c r="F863" s="65" t="str">
        <f t="shared" si="28"/>
        <v/>
      </c>
      <c r="G863" s="65">
        <f t="shared" si="29"/>
        <v>1</v>
      </c>
    </row>
    <row r="864" ht="18.75" customHeight="1" spans="1:7">
      <c r="A864" s="102">
        <v>21303</v>
      </c>
      <c r="B864" s="266" t="s">
        <v>806</v>
      </c>
      <c r="C864" s="60">
        <f>SUM(C865:C891)</f>
        <v>19613</v>
      </c>
      <c r="D864" s="60">
        <f>SUM(D865:D891)</f>
        <v>9905</v>
      </c>
      <c r="E864" s="60">
        <f>ROUND(SUM(E865:E891),2)</f>
        <v>12319</v>
      </c>
      <c r="F864" s="65">
        <f t="shared" si="28"/>
        <v>0.628103808698312</v>
      </c>
      <c r="G864" s="65">
        <f t="shared" si="29"/>
        <v>1.2437152953054</v>
      </c>
    </row>
    <row r="865" ht="18.75" customHeight="1" spans="1:7">
      <c r="A865" s="102">
        <v>2130301</v>
      </c>
      <c r="B865" s="266" t="s">
        <v>161</v>
      </c>
      <c r="C865" s="74">
        <v>952</v>
      </c>
      <c r="D865" s="74">
        <v>1218</v>
      </c>
      <c r="E865" s="74">
        <v>1801</v>
      </c>
      <c r="F865" s="65">
        <f t="shared" si="28"/>
        <v>1.89180672268908</v>
      </c>
      <c r="G865" s="65">
        <f t="shared" si="29"/>
        <v>1.47865353037767</v>
      </c>
    </row>
    <row r="866" ht="18.75" customHeight="1" spans="1:7">
      <c r="A866" s="102">
        <v>2130302</v>
      </c>
      <c r="B866" s="266" t="s">
        <v>162</v>
      </c>
      <c r="C866" s="74">
        <v>544</v>
      </c>
      <c r="D866" s="74">
        <v>328</v>
      </c>
      <c r="E866" s="74">
        <v>100</v>
      </c>
      <c r="F866" s="65">
        <f t="shared" si="28"/>
        <v>0.183823529411765</v>
      </c>
      <c r="G866" s="65">
        <f t="shared" si="29"/>
        <v>0.304878048780488</v>
      </c>
    </row>
    <row r="867" ht="18.75" customHeight="1" spans="1:7">
      <c r="A867" s="102">
        <v>2130303</v>
      </c>
      <c r="B867" s="266" t="s">
        <v>163</v>
      </c>
      <c r="C867" s="74"/>
      <c r="D867" s="74"/>
      <c r="E867" s="74"/>
      <c r="F867" s="65" t="str">
        <f t="shared" si="28"/>
        <v/>
      </c>
      <c r="G867" s="65" t="str">
        <f t="shared" si="29"/>
        <v/>
      </c>
    </row>
    <row r="868" ht="18.75" customHeight="1" spans="1:7">
      <c r="A868" s="102">
        <v>2130304</v>
      </c>
      <c r="B868" s="266" t="s">
        <v>807</v>
      </c>
      <c r="C868" s="74">
        <v>365</v>
      </c>
      <c r="D868" s="74">
        <v>435</v>
      </c>
      <c r="E868" s="74">
        <v>435</v>
      </c>
      <c r="F868" s="65">
        <f t="shared" si="28"/>
        <v>1.19178082191781</v>
      </c>
      <c r="G868" s="65">
        <f t="shared" si="29"/>
        <v>1</v>
      </c>
    </row>
    <row r="869" ht="18.75" customHeight="1" spans="1:7">
      <c r="A869" s="102">
        <v>2130305</v>
      </c>
      <c r="B869" s="266" t="s">
        <v>808</v>
      </c>
      <c r="C869" s="74">
        <v>9252</v>
      </c>
      <c r="D869" s="74">
        <v>4349</v>
      </c>
      <c r="E869" s="74">
        <v>2100</v>
      </c>
      <c r="F869" s="65">
        <f t="shared" si="28"/>
        <v>0.226977950713359</v>
      </c>
      <c r="G869" s="65">
        <f t="shared" si="29"/>
        <v>0.482869625201196</v>
      </c>
    </row>
    <row r="870" ht="18.75" customHeight="1" spans="1:7">
      <c r="A870" s="102">
        <v>2130306</v>
      </c>
      <c r="B870" s="266" t="s">
        <v>809</v>
      </c>
      <c r="C870" s="74">
        <v>3800</v>
      </c>
      <c r="D870" s="74">
        <v>2148</v>
      </c>
      <c r="E870" s="74">
        <v>6405</v>
      </c>
      <c r="F870" s="65">
        <f t="shared" si="28"/>
        <v>1.68552631578947</v>
      </c>
      <c r="G870" s="65">
        <f t="shared" si="29"/>
        <v>2.98184357541899</v>
      </c>
    </row>
    <row r="871" ht="18.75" customHeight="1" spans="1:7">
      <c r="A871" s="102">
        <v>2130307</v>
      </c>
      <c r="B871" s="266" t="s">
        <v>810</v>
      </c>
      <c r="C871" s="74"/>
      <c r="D871" s="74"/>
      <c r="E871" s="74"/>
      <c r="F871" s="65" t="str">
        <f t="shared" si="28"/>
        <v/>
      </c>
      <c r="G871" s="65" t="str">
        <f t="shared" si="29"/>
        <v/>
      </c>
    </row>
    <row r="872" ht="18.75" customHeight="1" spans="1:7">
      <c r="A872" s="102">
        <v>2130308</v>
      </c>
      <c r="B872" s="266" t="s">
        <v>811</v>
      </c>
      <c r="C872" s="74"/>
      <c r="D872" s="74"/>
      <c r="E872" s="74"/>
      <c r="F872" s="65" t="str">
        <f t="shared" si="28"/>
        <v/>
      </c>
      <c r="G872" s="65" t="str">
        <f t="shared" si="29"/>
        <v/>
      </c>
    </row>
    <row r="873" ht="18.75" customHeight="1" spans="1:7">
      <c r="A873" s="102">
        <v>2130309</v>
      </c>
      <c r="B873" s="266" t="s">
        <v>812</v>
      </c>
      <c r="C873" s="74"/>
      <c r="D873" s="74">
        <v>181</v>
      </c>
      <c r="E873" s="74">
        <v>181</v>
      </c>
      <c r="F873" s="65" t="str">
        <f t="shared" si="28"/>
        <v/>
      </c>
      <c r="G873" s="65">
        <f t="shared" si="29"/>
        <v>1</v>
      </c>
    </row>
    <row r="874" ht="18.75" customHeight="1" spans="1:7">
      <c r="A874" s="102">
        <v>2130310</v>
      </c>
      <c r="B874" s="266" t="s">
        <v>813</v>
      </c>
      <c r="C874" s="74">
        <v>36</v>
      </c>
      <c r="D874" s="74">
        <v>30</v>
      </c>
      <c r="E874" s="74">
        <v>30</v>
      </c>
      <c r="F874" s="65">
        <f t="shared" si="28"/>
        <v>0.833333333333333</v>
      </c>
      <c r="G874" s="65">
        <f t="shared" si="29"/>
        <v>1</v>
      </c>
    </row>
    <row r="875" ht="18.75" customHeight="1" spans="1:7">
      <c r="A875" s="102">
        <v>2130311</v>
      </c>
      <c r="B875" s="266" t="s">
        <v>814</v>
      </c>
      <c r="C875" s="74">
        <v>54</v>
      </c>
      <c r="D875" s="74">
        <v>363</v>
      </c>
      <c r="E875" s="74">
        <v>363</v>
      </c>
      <c r="F875" s="65">
        <f t="shared" si="28"/>
        <v>6.72222222222222</v>
      </c>
      <c r="G875" s="65">
        <f t="shared" si="29"/>
        <v>1</v>
      </c>
    </row>
    <row r="876" ht="18.75" customHeight="1" spans="1:7">
      <c r="A876" s="102">
        <v>2130312</v>
      </c>
      <c r="B876" s="266" t="s">
        <v>815</v>
      </c>
      <c r="C876" s="74"/>
      <c r="D876" s="74"/>
      <c r="E876" s="74"/>
      <c r="F876" s="65" t="str">
        <f t="shared" si="28"/>
        <v/>
      </c>
      <c r="G876" s="65" t="str">
        <f t="shared" si="29"/>
        <v/>
      </c>
    </row>
    <row r="877" ht="18.75" customHeight="1" spans="1:7">
      <c r="A877" s="102">
        <v>2130313</v>
      </c>
      <c r="B877" s="266" t="s">
        <v>816</v>
      </c>
      <c r="C877" s="74"/>
      <c r="D877" s="74"/>
      <c r="E877" s="74"/>
      <c r="F877" s="65" t="str">
        <f t="shared" si="28"/>
        <v/>
      </c>
      <c r="G877" s="65" t="str">
        <f t="shared" si="29"/>
        <v/>
      </c>
    </row>
    <row r="878" ht="18.75" customHeight="1" spans="1:7">
      <c r="A878" s="102">
        <v>2130314</v>
      </c>
      <c r="B878" s="266" t="s">
        <v>817</v>
      </c>
      <c r="C878" s="74">
        <v>848</v>
      </c>
      <c r="D878" s="74">
        <v>344</v>
      </c>
      <c r="E878" s="74">
        <v>100</v>
      </c>
      <c r="F878" s="65">
        <f t="shared" si="28"/>
        <v>0.117924528301887</v>
      </c>
      <c r="G878" s="65">
        <f t="shared" si="29"/>
        <v>0.290697674418605</v>
      </c>
    </row>
    <row r="879" ht="18.75" customHeight="1" spans="1:7">
      <c r="A879" s="102">
        <v>2130315</v>
      </c>
      <c r="B879" s="266" t="s">
        <v>818</v>
      </c>
      <c r="C879" s="74">
        <v>3</v>
      </c>
      <c r="D879" s="74">
        <v>298</v>
      </c>
      <c r="E879" s="74">
        <v>298</v>
      </c>
      <c r="F879" s="65">
        <f t="shared" si="28"/>
        <v>99.3333333333333</v>
      </c>
      <c r="G879" s="65">
        <f t="shared" si="29"/>
        <v>1</v>
      </c>
    </row>
    <row r="880" ht="18.75" customHeight="1" spans="1:7">
      <c r="A880" s="102">
        <v>2130316</v>
      </c>
      <c r="B880" s="266" t="s">
        <v>819</v>
      </c>
      <c r="C880" s="74">
        <v>50</v>
      </c>
      <c r="D880" s="74">
        <v>80</v>
      </c>
      <c r="E880" s="74">
        <v>80</v>
      </c>
      <c r="F880" s="65">
        <f t="shared" si="28"/>
        <v>1.6</v>
      </c>
      <c r="G880" s="65">
        <f t="shared" si="29"/>
        <v>1</v>
      </c>
    </row>
    <row r="881" ht="18.75" customHeight="1" spans="1:7">
      <c r="A881" s="102">
        <v>2130317</v>
      </c>
      <c r="B881" s="266" t="s">
        <v>820</v>
      </c>
      <c r="C881" s="74">
        <v>8</v>
      </c>
      <c r="D881" s="74"/>
      <c r="E881" s="74"/>
      <c r="F881" s="65">
        <f t="shared" si="28"/>
        <v>0</v>
      </c>
      <c r="G881" s="65" t="str">
        <f t="shared" si="29"/>
        <v/>
      </c>
    </row>
    <row r="882" ht="18.75" customHeight="1" spans="1:7">
      <c r="A882" s="102">
        <v>2130318</v>
      </c>
      <c r="B882" s="266" t="s">
        <v>821</v>
      </c>
      <c r="C882" s="74"/>
      <c r="D882" s="74"/>
      <c r="E882" s="74"/>
      <c r="F882" s="65" t="str">
        <f t="shared" si="28"/>
        <v/>
      </c>
      <c r="G882" s="65" t="str">
        <f t="shared" si="29"/>
        <v/>
      </c>
    </row>
    <row r="883" ht="18.75" customHeight="1" spans="1:7">
      <c r="A883" s="102">
        <v>2130319</v>
      </c>
      <c r="B883" s="266" t="s">
        <v>822</v>
      </c>
      <c r="C883" s="74">
        <v>1011</v>
      </c>
      <c r="D883" s="74">
        <v>106</v>
      </c>
      <c r="E883" s="74">
        <v>106</v>
      </c>
      <c r="F883" s="65">
        <f t="shared" si="28"/>
        <v>0.10484668644906</v>
      </c>
      <c r="G883" s="65">
        <f t="shared" si="29"/>
        <v>1</v>
      </c>
    </row>
    <row r="884" ht="18.75" customHeight="1" spans="1:7">
      <c r="A884" s="102">
        <v>2130321</v>
      </c>
      <c r="B884" s="266" t="s">
        <v>823</v>
      </c>
      <c r="C884" s="74">
        <v>1444</v>
      </c>
      <c r="D884" s="74"/>
      <c r="E884" s="74"/>
      <c r="F884" s="65">
        <f t="shared" si="28"/>
        <v>0</v>
      </c>
      <c r="G884" s="65" t="str">
        <f t="shared" si="29"/>
        <v/>
      </c>
    </row>
    <row r="885" ht="18.75" customHeight="1" spans="1:7">
      <c r="A885" s="102">
        <v>2130322</v>
      </c>
      <c r="B885" s="266" t="s">
        <v>824</v>
      </c>
      <c r="C885" s="74"/>
      <c r="D885" s="74"/>
      <c r="E885" s="74"/>
      <c r="F885" s="65" t="str">
        <f t="shared" si="28"/>
        <v/>
      </c>
      <c r="G885" s="65" t="str">
        <f t="shared" si="29"/>
        <v/>
      </c>
    </row>
    <row r="886" ht="18.75" customHeight="1" spans="1:7">
      <c r="A886" s="102">
        <v>2130333</v>
      </c>
      <c r="B886" s="266" t="s">
        <v>800</v>
      </c>
      <c r="C886" s="74"/>
      <c r="D886" s="74"/>
      <c r="E886" s="74"/>
      <c r="F886" s="65" t="str">
        <f t="shared" si="28"/>
        <v/>
      </c>
      <c r="G886" s="65" t="str">
        <f t="shared" si="29"/>
        <v/>
      </c>
    </row>
    <row r="887" ht="18.75" customHeight="1" spans="1:7">
      <c r="A887" s="102">
        <v>2130334</v>
      </c>
      <c r="B887" s="266" t="s">
        <v>825</v>
      </c>
      <c r="C887" s="74"/>
      <c r="D887" s="74"/>
      <c r="E887" s="74"/>
      <c r="F887" s="65" t="str">
        <f t="shared" si="28"/>
        <v/>
      </c>
      <c r="G887" s="65" t="str">
        <f t="shared" si="29"/>
        <v/>
      </c>
    </row>
    <row r="888" ht="18.75" customHeight="1" spans="1:7">
      <c r="A888" s="102">
        <v>2130335</v>
      </c>
      <c r="B888" s="266" t="s">
        <v>826</v>
      </c>
      <c r="C888" s="74">
        <v>953</v>
      </c>
      <c r="D888" s="74">
        <v>25</v>
      </c>
      <c r="E888" s="74">
        <v>320</v>
      </c>
      <c r="F888" s="65">
        <f t="shared" si="28"/>
        <v>0.335781741867786</v>
      </c>
      <c r="G888" s="65">
        <f t="shared" si="29"/>
        <v>12.8</v>
      </c>
    </row>
    <row r="889" ht="18.75" customHeight="1" spans="1:7">
      <c r="A889" s="102">
        <v>2130336</v>
      </c>
      <c r="B889" s="266" t="s">
        <v>827</v>
      </c>
      <c r="C889" s="74"/>
      <c r="D889" s="74"/>
      <c r="E889" s="74"/>
      <c r="F889" s="65" t="str">
        <f t="shared" si="28"/>
        <v/>
      </c>
      <c r="G889" s="65" t="str">
        <f t="shared" si="29"/>
        <v/>
      </c>
    </row>
    <row r="890" ht="18.75" customHeight="1" spans="1:7">
      <c r="A890" s="102">
        <v>2130337</v>
      </c>
      <c r="B890" s="266" t="s">
        <v>828</v>
      </c>
      <c r="C890" s="74"/>
      <c r="D890" s="74"/>
      <c r="E890" s="74"/>
      <c r="F890" s="65" t="str">
        <f t="shared" si="28"/>
        <v/>
      </c>
      <c r="G890" s="65" t="str">
        <f t="shared" si="29"/>
        <v/>
      </c>
    </row>
    <row r="891" s="260" customFormat="1" ht="18.75" customHeight="1" spans="1:7">
      <c r="A891" s="102">
        <v>2130399</v>
      </c>
      <c r="B891" s="266" t="s">
        <v>829</v>
      </c>
      <c r="C891" s="74">
        <v>293</v>
      </c>
      <c r="D891" s="74"/>
      <c r="E891" s="74"/>
      <c r="F891" s="65">
        <f t="shared" si="28"/>
        <v>0</v>
      </c>
      <c r="G891" s="65" t="str">
        <f t="shared" si="29"/>
        <v/>
      </c>
    </row>
    <row r="892" ht="18.75" customHeight="1" spans="1:7">
      <c r="A892" s="102">
        <v>21305</v>
      </c>
      <c r="B892" s="266" t="s">
        <v>830</v>
      </c>
      <c r="C892" s="60">
        <f>SUM(C893:C902)</f>
        <v>7370</v>
      </c>
      <c r="D892" s="60">
        <f>SUM(D893:D902)</f>
        <v>10050</v>
      </c>
      <c r="E892" s="60">
        <f>ROUND(SUM(E893:E902),2)</f>
        <v>7477</v>
      </c>
      <c r="F892" s="65">
        <f t="shared" si="28"/>
        <v>1.01451831750339</v>
      </c>
      <c r="G892" s="65">
        <f t="shared" si="29"/>
        <v>0.743980099502488</v>
      </c>
    </row>
    <row r="893" ht="18.75" customHeight="1" spans="1:7">
      <c r="A893" s="102">
        <v>2130501</v>
      </c>
      <c r="B893" s="266" t="s">
        <v>161</v>
      </c>
      <c r="C893" s="74">
        <v>114</v>
      </c>
      <c r="D893" s="74">
        <v>12</v>
      </c>
      <c r="E893" s="74">
        <v>265</v>
      </c>
      <c r="F893" s="65">
        <f t="shared" si="28"/>
        <v>2.32456140350877</v>
      </c>
      <c r="G893" s="65">
        <f t="shared" si="29"/>
        <v>22.0833333333333</v>
      </c>
    </row>
    <row r="894" ht="18.75" customHeight="1" spans="1:7">
      <c r="A894" s="102">
        <v>2130502</v>
      </c>
      <c r="B894" s="266" t="s">
        <v>162</v>
      </c>
      <c r="C894" s="74"/>
      <c r="D894" s="74">
        <v>89</v>
      </c>
      <c r="E894" s="74">
        <v>89</v>
      </c>
      <c r="F894" s="65" t="str">
        <f t="shared" si="28"/>
        <v/>
      </c>
      <c r="G894" s="65">
        <f t="shared" si="29"/>
        <v>1</v>
      </c>
    </row>
    <row r="895" ht="18.75" customHeight="1" spans="1:7">
      <c r="A895" s="102">
        <v>2130503</v>
      </c>
      <c r="B895" s="266" t="s">
        <v>163</v>
      </c>
      <c r="C895" s="74"/>
      <c r="D895" s="74"/>
      <c r="E895" s="74"/>
      <c r="F895" s="65" t="str">
        <f t="shared" si="28"/>
        <v/>
      </c>
      <c r="G895" s="65" t="str">
        <f t="shared" si="29"/>
        <v/>
      </c>
    </row>
    <row r="896" ht="18.75" customHeight="1" spans="1:7">
      <c r="A896" s="102">
        <v>2130504</v>
      </c>
      <c r="B896" s="266" t="s">
        <v>831</v>
      </c>
      <c r="C896" s="74">
        <v>331</v>
      </c>
      <c r="D896" s="74">
        <v>6636</v>
      </c>
      <c r="E896" s="74">
        <v>5500</v>
      </c>
      <c r="F896" s="65">
        <f t="shared" si="28"/>
        <v>16.6163141993958</v>
      </c>
      <c r="G896" s="65">
        <f t="shared" si="29"/>
        <v>0.828812537673297</v>
      </c>
    </row>
    <row r="897" ht="18.75" customHeight="1" spans="1:7">
      <c r="A897" s="102">
        <v>2130505</v>
      </c>
      <c r="B897" s="266" t="s">
        <v>832</v>
      </c>
      <c r="C897" s="74"/>
      <c r="D897" s="74">
        <v>196</v>
      </c>
      <c r="E897" s="74">
        <v>196</v>
      </c>
      <c r="F897" s="65" t="str">
        <f t="shared" si="28"/>
        <v/>
      </c>
      <c r="G897" s="65">
        <f t="shared" si="29"/>
        <v>1</v>
      </c>
    </row>
    <row r="898" ht="18.75" customHeight="1" spans="1:7">
      <c r="A898" s="102">
        <v>2130506</v>
      </c>
      <c r="B898" s="266" t="s">
        <v>833</v>
      </c>
      <c r="C898" s="74">
        <v>6925</v>
      </c>
      <c r="D898" s="74">
        <v>2690</v>
      </c>
      <c r="E898" s="74">
        <v>1000</v>
      </c>
      <c r="F898" s="65">
        <f t="shared" si="28"/>
        <v>0.144404332129964</v>
      </c>
      <c r="G898" s="65">
        <f t="shared" si="29"/>
        <v>0.371747211895911</v>
      </c>
    </row>
    <row r="899" ht="18.75" customHeight="1" spans="1:7">
      <c r="A899" s="102">
        <v>2130507</v>
      </c>
      <c r="B899" s="266" t="s">
        <v>834</v>
      </c>
      <c r="C899" s="74"/>
      <c r="D899" s="74">
        <v>427</v>
      </c>
      <c r="E899" s="74">
        <v>427</v>
      </c>
      <c r="F899" s="65" t="str">
        <f t="shared" si="28"/>
        <v/>
      </c>
      <c r="G899" s="65">
        <f t="shared" si="29"/>
        <v>1</v>
      </c>
    </row>
    <row r="900" ht="18.75" customHeight="1" spans="1:7">
      <c r="A900" s="102">
        <v>2130508</v>
      </c>
      <c r="B900" s="266" t="s">
        <v>835</v>
      </c>
      <c r="C900" s="74"/>
      <c r="D900" s="74"/>
      <c r="E900" s="74"/>
      <c r="F900" s="65" t="str">
        <f t="shared" si="28"/>
        <v/>
      </c>
      <c r="G900" s="65" t="str">
        <f t="shared" si="29"/>
        <v/>
      </c>
    </row>
    <row r="901" ht="18.75" customHeight="1" spans="1:7">
      <c r="A901" s="102">
        <v>2130550</v>
      </c>
      <c r="B901" s="266" t="s">
        <v>170</v>
      </c>
      <c r="C901" s="74"/>
      <c r="D901" s="74"/>
      <c r="E901" s="74"/>
      <c r="F901" s="65" t="str">
        <f t="shared" si="28"/>
        <v/>
      </c>
      <c r="G901" s="65" t="str">
        <f t="shared" si="29"/>
        <v/>
      </c>
    </row>
    <row r="902" s="260" customFormat="1" ht="18.75" customHeight="1" spans="1:7">
      <c r="A902" s="102">
        <v>2130599</v>
      </c>
      <c r="B902" s="266" t="s">
        <v>836</v>
      </c>
      <c r="C902" s="74"/>
      <c r="D902" s="74"/>
      <c r="E902" s="74"/>
      <c r="F902" s="65" t="str">
        <f t="shared" si="28"/>
        <v/>
      </c>
      <c r="G902" s="65" t="str">
        <f t="shared" si="29"/>
        <v/>
      </c>
    </row>
    <row r="903" ht="18.75" customHeight="1" spans="1:7">
      <c r="A903" s="102">
        <v>21307</v>
      </c>
      <c r="B903" s="266" t="s">
        <v>837</v>
      </c>
      <c r="C903" s="60">
        <f>SUM(C904:C909)</f>
        <v>4971</v>
      </c>
      <c r="D903" s="60">
        <f>SUM(D904:D909)</f>
        <v>5263</v>
      </c>
      <c r="E903" s="60">
        <f>ROUND(SUM(E904:E909),2)</f>
        <v>4481</v>
      </c>
      <c r="F903" s="65">
        <f t="shared" si="28"/>
        <v>0.901428284047475</v>
      </c>
      <c r="G903" s="65">
        <f t="shared" si="29"/>
        <v>0.851415542466274</v>
      </c>
    </row>
    <row r="904" ht="18.75" customHeight="1" spans="1:7">
      <c r="A904" s="102">
        <v>2130701</v>
      </c>
      <c r="B904" s="266" t="s">
        <v>838</v>
      </c>
      <c r="C904" s="74">
        <v>697</v>
      </c>
      <c r="D904" s="74">
        <v>420</v>
      </c>
      <c r="E904" s="74">
        <v>100</v>
      </c>
      <c r="F904" s="65">
        <f t="shared" si="28"/>
        <v>0.143472022955524</v>
      </c>
      <c r="G904" s="65">
        <f t="shared" si="29"/>
        <v>0.238095238095238</v>
      </c>
    </row>
    <row r="905" ht="18.75" customHeight="1" spans="1:7">
      <c r="A905" s="102">
        <v>2130704</v>
      </c>
      <c r="B905" s="266" t="s">
        <v>839</v>
      </c>
      <c r="C905" s="74">
        <v>16</v>
      </c>
      <c r="D905" s="74"/>
      <c r="E905" s="74"/>
      <c r="F905" s="65">
        <f t="shared" si="28"/>
        <v>0</v>
      </c>
      <c r="G905" s="65" t="str">
        <f t="shared" si="29"/>
        <v/>
      </c>
    </row>
    <row r="906" ht="18.75" customHeight="1" spans="1:7">
      <c r="A906" s="102">
        <v>2130705</v>
      </c>
      <c r="B906" s="266" t="s">
        <v>840</v>
      </c>
      <c r="C906" s="74">
        <v>3037</v>
      </c>
      <c r="D906" s="74">
        <v>4585</v>
      </c>
      <c r="E906" s="74">
        <v>3823</v>
      </c>
      <c r="F906" s="65">
        <f t="shared" si="28"/>
        <v>1.25880803424432</v>
      </c>
      <c r="G906" s="65">
        <f t="shared" si="29"/>
        <v>0.833805888767721</v>
      </c>
    </row>
    <row r="907" ht="18.75" customHeight="1" spans="1:7">
      <c r="A907" s="102">
        <v>2130706</v>
      </c>
      <c r="B907" s="266" t="s">
        <v>841</v>
      </c>
      <c r="C907" s="74"/>
      <c r="D907" s="74">
        <v>70</v>
      </c>
      <c r="E907" s="74">
        <v>70</v>
      </c>
      <c r="F907" s="65" t="str">
        <f t="shared" si="28"/>
        <v/>
      </c>
      <c r="G907" s="65">
        <f t="shared" si="29"/>
        <v>1</v>
      </c>
    </row>
    <row r="908" ht="18.75" customHeight="1" spans="1:7">
      <c r="A908" s="102">
        <v>2130707</v>
      </c>
      <c r="B908" s="266" t="s">
        <v>842</v>
      </c>
      <c r="C908" s="74"/>
      <c r="D908" s="74"/>
      <c r="E908" s="74"/>
      <c r="F908" s="65" t="str">
        <f t="shared" si="28"/>
        <v/>
      </c>
      <c r="G908" s="65" t="str">
        <f t="shared" si="29"/>
        <v/>
      </c>
    </row>
    <row r="909" s="260" customFormat="1" ht="18.75" customHeight="1" spans="1:7">
      <c r="A909" s="102">
        <v>2130799</v>
      </c>
      <c r="B909" s="266" t="s">
        <v>843</v>
      </c>
      <c r="C909" s="74">
        <v>1221</v>
      </c>
      <c r="D909" s="74">
        <v>188</v>
      </c>
      <c r="E909" s="74">
        <v>488</v>
      </c>
      <c r="F909" s="65">
        <f t="shared" si="28"/>
        <v>0.3996723996724</v>
      </c>
      <c r="G909" s="65">
        <f t="shared" si="29"/>
        <v>2.59574468085106</v>
      </c>
    </row>
    <row r="910" ht="18.75" customHeight="1" spans="1:7">
      <c r="A910" s="102">
        <v>21308</v>
      </c>
      <c r="B910" s="266" t="s">
        <v>844</v>
      </c>
      <c r="C910" s="60">
        <f>SUM(C911:C915)</f>
        <v>1289</v>
      </c>
      <c r="D910" s="60">
        <f>SUM(D911:D915)</f>
        <v>599</v>
      </c>
      <c r="E910" s="60">
        <f>ROUND(SUM(E911:E915),2)</f>
        <v>599</v>
      </c>
      <c r="F910" s="65">
        <f t="shared" si="28"/>
        <v>0.464701318851823</v>
      </c>
      <c r="G910" s="65">
        <f t="shared" si="29"/>
        <v>1</v>
      </c>
    </row>
    <row r="911" ht="18.75" customHeight="1" spans="1:7">
      <c r="A911" s="102">
        <v>2130801</v>
      </c>
      <c r="B911" s="266" t="s">
        <v>845</v>
      </c>
      <c r="C911" s="74"/>
      <c r="D911" s="74"/>
      <c r="E911" s="74"/>
      <c r="F911" s="65" t="str">
        <f t="shared" si="28"/>
        <v/>
      </c>
      <c r="G911" s="65" t="str">
        <f t="shared" si="29"/>
        <v/>
      </c>
    </row>
    <row r="912" ht="18.75" customHeight="1" spans="1:7">
      <c r="A912" s="102">
        <v>2130803</v>
      </c>
      <c r="B912" s="266" t="s">
        <v>846</v>
      </c>
      <c r="C912" s="74">
        <v>711</v>
      </c>
      <c r="D912" s="74">
        <v>553</v>
      </c>
      <c r="E912" s="74">
        <v>553</v>
      </c>
      <c r="F912" s="65">
        <f t="shared" si="28"/>
        <v>0.777777777777778</v>
      </c>
      <c r="G912" s="65">
        <f t="shared" si="29"/>
        <v>1</v>
      </c>
    </row>
    <row r="913" ht="18.75" customHeight="1" spans="1:7">
      <c r="A913" s="102">
        <v>2130804</v>
      </c>
      <c r="B913" s="266" t="s">
        <v>847</v>
      </c>
      <c r="C913" s="74">
        <v>578</v>
      </c>
      <c r="D913" s="74">
        <v>46</v>
      </c>
      <c r="E913" s="74">
        <v>46</v>
      </c>
      <c r="F913" s="65">
        <f t="shared" si="28"/>
        <v>0.0795847750865052</v>
      </c>
      <c r="G913" s="65">
        <f t="shared" si="29"/>
        <v>1</v>
      </c>
    </row>
    <row r="914" ht="18.75" customHeight="1" spans="1:7">
      <c r="A914" s="102">
        <v>2130805</v>
      </c>
      <c r="B914" s="266" t="s">
        <v>848</v>
      </c>
      <c r="C914" s="74"/>
      <c r="D914" s="74"/>
      <c r="E914" s="74"/>
      <c r="F914" s="65" t="str">
        <f t="shared" si="28"/>
        <v/>
      </c>
      <c r="G914" s="65" t="str">
        <f t="shared" si="29"/>
        <v/>
      </c>
    </row>
    <row r="915" s="260" customFormat="1" ht="18.75" customHeight="1" spans="1:7">
      <c r="A915" s="102">
        <v>2130899</v>
      </c>
      <c r="B915" s="266" t="s">
        <v>849</v>
      </c>
      <c r="C915" s="74"/>
      <c r="D915" s="74"/>
      <c r="E915" s="74"/>
      <c r="F915" s="65" t="str">
        <f t="shared" si="28"/>
        <v/>
      </c>
      <c r="G915" s="65" t="str">
        <f t="shared" si="29"/>
        <v/>
      </c>
    </row>
    <row r="916" ht="18.75" customHeight="1" spans="1:7">
      <c r="A916" s="102">
        <v>21309</v>
      </c>
      <c r="B916" s="266" t="s">
        <v>850</v>
      </c>
      <c r="C916" s="60">
        <f>C917+C918</f>
        <v>1183</v>
      </c>
      <c r="D916" s="60">
        <f>D917+D918</f>
        <v>1186</v>
      </c>
      <c r="E916" s="60">
        <f>ROUND(E917+E918,2)</f>
        <v>1186</v>
      </c>
      <c r="F916" s="65">
        <f t="shared" si="28"/>
        <v>1.00253592561285</v>
      </c>
      <c r="G916" s="65">
        <f t="shared" si="29"/>
        <v>1</v>
      </c>
    </row>
    <row r="917" ht="18.75" customHeight="1" spans="1:7">
      <c r="A917" s="102">
        <v>2130901</v>
      </c>
      <c r="B917" s="266" t="s">
        <v>851</v>
      </c>
      <c r="C917" s="74"/>
      <c r="D917" s="74"/>
      <c r="E917" s="74"/>
      <c r="F917" s="65" t="str">
        <f t="shared" si="28"/>
        <v/>
      </c>
      <c r="G917" s="65" t="str">
        <f t="shared" si="29"/>
        <v/>
      </c>
    </row>
    <row r="918" s="260" customFormat="1" ht="18.75" customHeight="1" spans="1:7">
      <c r="A918" s="102">
        <v>2130999</v>
      </c>
      <c r="B918" s="266" t="s">
        <v>852</v>
      </c>
      <c r="C918" s="74">
        <v>1183</v>
      </c>
      <c r="D918" s="74">
        <v>1186</v>
      </c>
      <c r="E918" s="74">
        <v>1186</v>
      </c>
      <c r="F918" s="65">
        <f t="shared" si="28"/>
        <v>1.00253592561285</v>
      </c>
      <c r="G918" s="65">
        <f t="shared" si="29"/>
        <v>1</v>
      </c>
    </row>
    <row r="919" ht="18.75" customHeight="1" spans="1:7">
      <c r="A919" s="102">
        <v>21399</v>
      </c>
      <c r="B919" s="266" t="s">
        <v>853</v>
      </c>
      <c r="C919" s="60">
        <f>C920+C921</f>
        <v>0</v>
      </c>
      <c r="D919" s="60">
        <f>D920+D921</f>
        <v>0</v>
      </c>
      <c r="E919" s="60">
        <f>ROUND(E920+E921,2)</f>
        <v>0</v>
      </c>
      <c r="F919" s="65" t="str">
        <f t="shared" si="28"/>
        <v/>
      </c>
      <c r="G919" s="65" t="str">
        <f t="shared" si="29"/>
        <v/>
      </c>
    </row>
    <row r="920" ht="18.75" customHeight="1" spans="1:7">
      <c r="A920" s="102">
        <v>2139901</v>
      </c>
      <c r="B920" s="266" t="s">
        <v>854</v>
      </c>
      <c r="C920" s="74"/>
      <c r="D920" s="74"/>
      <c r="E920" s="74"/>
      <c r="F920" s="65" t="str">
        <f t="shared" si="28"/>
        <v/>
      </c>
      <c r="G920" s="65" t="str">
        <f t="shared" si="29"/>
        <v/>
      </c>
    </row>
    <row r="921" s="260" customFormat="1" ht="18.75" customHeight="1" spans="1:7">
      <c r="A921" s="102">
        <v>2139999</v>
      </c>
      <c r="B921" s="266" t="s">
        <v>855</v>
      </c>
      <c r="C921" s="74"/>
      <c r="D921" s="74"/>
      <c r="E921" s="74"/>
      <c r="F921" s="65" t="str">
        <f t="shared" si="28"/>
        <v/>
      </c>
      <c r="G921" s="65" t="str">
        <f t="shared" si="29"/>
        <v/>
      </c>
    </row>
    <row r="922" s="260" customFormat="1" ht="18.75" customHeight="1" spans="1:7">
      <c r="A922" s="102">
        <v>214</v>
      </c>
      <c r="B922" s="266" t="s">
        <v>856</v>
      </c>
      <c r="C922" s="63">
        <f>C923+C945+C955+C965+C972+C977</f>
        <v>28900</v>
      </c>
      <c r="D922" s="63">
        <f>D923+D945+D955+D965+D972+D977</f>
        <v>13666</v>
      </c>
      <c r="E922" s="63">
        <f>ROUND(E923+E945+E955+E965+E972+E977,2)</f>
        <v>15000</v>
      </c>
      <c r="F922" s="65">
        <f t="shared" si="28"/>
        <v>0.519031141868512</v>
      </c>
      <c r="G922" s="65">
        <f t="shared" si="29"/>
        <v>1.09761451778136</v>
      </c>
    </row>
    <row r="923" ht="18.75" customHeight="1" spans="1:7">
      <c r="A923" s="102">
        <v>21401</v>
      </c>
      <c r="B923" s="266" t="s">
        <v>857</v>
      </c>
      <c r="C923" s="60">
        <f>SUM(C924:C944)</f>
        <v>26987</v>
      </c>
      <c r="D923" s="60">
        <f>SUM(D924:D944)</f>
        <v>13049</v>
      </c>
      <c r="E923" s="60">
        <f>ROUND(SUM(E924:E944),2)</f>
        <v>13477</v>
      </c>
      <c r="F923" s="65">
        <f t="shared" si="28"/>
        <v>0.499388594508467</v>
      </c>
      <c r="G923" s="65">
        <f t="shared" si="29"/>
        <v>1.03279944823358</v>
      </c>
    </row>
    <row r="924" ht="18.75" customHeight="1" spans="1:7">
      <c r="A924" s="102">
        <v>2140101</v>
      </c>
      <c r="B924" s="266" t="s">
        <v>161</v>
      </c>
      <c r="C924" s="74">
        <v>131</v>
      </c>
      <c r="D924" s="74">
        <v>211</v>
      </c>
      <c r="E924" s="74">
        <v>2700</v>
      </c>
      <c r="F924" s="65">
        <f t="shared" si="28"/>
        <v>20.6106870229008</v>
      </c>
      <c r="G924" s="65">
        <f t="shared" si="29"/>
        <v>12.7962085308057</v>
      </c>
    </row>
    <row r="925" ht="18.75" customHeight="1" spans="1:7">
      <c r="A925" s="102">
        <v>2140102</v>
      </c>
      <c r="B925" s="266" t="s">
        <v>162</v>
      </c>
      <c r="C925" s="74">
        <v>1</v>
      </c>
      <c r="D925" s="74">
        <v>6</v>
      </c>
      <c r="E925" s="74">
        <v>6</v>
      </c>
      <c r="F925" s="65">
        <f t="shared" ref="F925:F988" si="30">IFERROR(E925/C925,"")</f>
        <v>6</v>
      </c>
      <c r="G925" s="65">
        <f t="shared" ref="G925:G988" si="31">IFERROR(E925/D925,"")</f>
        <v>1</v>
      </c>
    </row>
    <row r="926" ht="18.75" customHeight="1" spans="1:7">
      <c r="A926" s="102">
        <v>2140103</v>
      </c>
      <c r="B926" s="266" t="s">
        <v>163</v>
      </c>
      <c r="C926" s="74"/>
      <c r="D926" s="74"/>
      <c r="E926" s="74"/>
      <c r="F926" s="65" t="str">
        <f t="shared" si="30"/>
        <v/>
      </c>
      <c r="G926" s="65" t="str">
        <f t="shared" si="31"/>
        <v/>
      </c>
    </row>
    <row r="927" ht="18.75" customHeight="1" spans="1:7">
      <c r="A927" s="102">
        <v>2140104</v>
      </c>
      <c r="B927" s="266" t="s">
        <v>858</v>
      </c>
      <c r="C927" s="74">
        <v>16482</v>
      </c>
      <c r="D927" s="74">
        <v>6984</v>
      </c>
      <c r="E927" s="74">
        <v>5700</v>
      </c>
      <c r="F927" s="65">
        <f t="shared" si="30"/>
        <v>0.34583181652712</v>
      </c>
      <c r="G927" s="65">
        <f t="shared" si="31"/>
        <v>0.816151202749141</v>
      </c>
    </row>
    <row r="928" ht="18.75" customHeight="1" spans="1:7">
      <c r="A928" s="102">
        <v>2140106</v>
      </c>
      <c r="B928" s="266" t="s">
        <v>859</v>
      </c>
      <c r="C928" s="74">
        <v>8262</v>
      </c>
      <c r="D928" s="74">
        <v>3836</v>
      </c>
      <c r="E928" s="74">
        <v>4300</v>
      </c>
      <c r="F928" s="65">
        <f t="shared" si="30"/>
        <v>0.520455095618494</v>
      </c>
      <c r="G928" s="65">
        <f t="shared" si="31"/>
        <v>1.12095933263816</v>
      </c>
    </row>
    <row r="929" ht="18.75" customHeight="1" spans="1:7">
      <c r="A929" s="102">
        <v>2140109</v>
      </c>
      <c r="B929" s="266" t="s">
        <v>860</v>
      </c>
      <c r="C929" s="74"/>
      <c r="D929" s="74"/>
      <c r="E929" s="74"/>
      <c r="F929" s="65" t="str">
        <f t="shared" si="30"/>
        <v/>
      </c>
      <c r="G929" s="65" t="str">
        <f t="shared" si="31"/>
        <v/>
      </c>
    </row>
    <row r="930" ht="18.75" customHeight="1" spans="1:7">
      <c r="A930" s="102">
        <v>2140110</v>
      </c>
      <c r="B930" s="266" t="s">
        <v>861</v>
      </c>
      <c r="C930" s="74"/>
      <c r="D930" s="74"/>
      <c r="E930" s="74"/>
      <c r="F930" s="65" t="str">
        <f t="shared" si="30"/>
        <v/>
      </c>
      <c r="G930" s="65" t="str">
        <f t="shared" si="31"/>
        <v/>
      </c>
    </row>
    <row r="931" ht="18.75" customHeight="1" spans="1:7">
      <c r="A931" s="102">
        <v>2140111</v>
      </c>
      <c r="B931" s="266" t="s">
        <v>862</v>
      </c>
      <c r="C931" s="74"/>
      <c r="D931" s="74">
        <v>350</v>
      </c>
      <c r="E931" s="74">
        <v>125</v>
      </c>
      <c r="F931" s="65" t="str">
        <f t="shared" si="30"/>
        <v/>
      </c>
      <c r="G931" s="65">
        <f t="shared" si="31"/>
        <v>0.357142857142857</v>
      </c>
    </row>
    <row r="932" ht="18.75" customHeight="1" spans="1:7">
      <c r="A932" s="102">
        <v>2140112</v>
      </c>
      <c r="B932" s="266" t="s">
        <v>863</v>
      </c>
      <c r="C932" s="74">
        <v>1395</v>
      </c>
      <c r="D932" s="74">
        <v>1336</v>
      </c>
      <c r="E932" s="74">
        <v>230</v>
      </c>
      <c r="F932" s="65">
        <f t="shared" si="30"/>
        <v>0.164874551971326</v>
      </c>
      <c r="G932" s="65">
        <f t="shared" si="31"/>
        <v>0.172155688622754</v>
      </c>
    </row>
    <row r="933" ht="18.75" customHeight="1" spans="1:7">
      <c r="A933" s="102">
        <v>2140114</v>
      </c>
      <c r="B933" s="266" t="s">
        <v>864</v>
      </c>
      <c r="C933" s="74"/>
      <c r="D933" s="74"/>
      <c r="E933" s="74"/>
      <c r="F933" s="65" t="str">
        <f t="shared" si="30"/>
        <v/>
      </c>
      <c r="G933" s="65" t="str">
        <f t="shared" si="31"/>
        <v/>
      </c>
    </row>
    <row r="934" ht="18.75" customHeight="1" spans="1:7">
      <c r="A934" s="102">
        <v>2140122</v>
      </c>
      <c r="B934" s="266" t="s">
        <v>865</v>
      </c>
      <c r="C934" s="74"/>
      <c r="D934" s="74"/>
      <c r="E934" s="74">
        <v>10</v>
      </c>
      <c r="F934" s="65" t="str">
        <f t="shared" si="30"/>
        <v/>
      </c>
      <c r="G934" s="65" t="str">
        <f t="shared" si="31"/>
        <v/>
      </c>
    </row>
    <row r="935" ht="18.75" customHeight="1" spans="1:7">
      <c r="A935" s="102">
        <v>2140123</v>
      </c>
      <c r="B935" s="266" t="s">
        <v>866</v>
      </c>
      <c r="C935" s="74"/>
      <c r="D935" s="74"/>
      <c r="E935" s="74">
        <v>10</v>
      </c>
      <c r="F935" s="65" t="str">
        <f t="shared" si="30"/>
        <v/>
      </c>
      <c r="G935" s="65" t="str">
        <f t="shared" si="31"/>
        <v/>
      </c>
    </row>
    <row r="936" ht="18.75" customHeight="1" spans="1:7">
      <c r="A936" s="102">
        <v>2140127</v>
      </c>
      <c r="B936" s="266" t="s">
        <v>867</v>
      </c>
      <c r="C936" s="74"/>
      <c r="D936" s="74"/>
      <c r="E936" s="74">
        <v>70</v>
      </c>
      <c r="F936" s="65" t="str">
        <f t="shared" si="30"/>
        <v/>
      </c>
      <c r="G936" s="65" t="str">
        <f t="shared" si="31"/>
        <v/>
      </c>
    </row>
    <row r="937" ht="18.75" customHeight="1" spans="1:7">
      <c r="A937" s="102">
        <v>2140128</v>
      </c>
      <c r="B937" s="266" t="s">
        <v>868</v>
      </c>
      <c r="C937" s="74"/>
      <c r="D937" s="74"/>
      <c r="E937" s="74"/>
      <c r="F937" s="65" t="str">
        <f t="shared" si="30"/>
        <v/>
      </c>
      <c r="G937" s="65" t="str">
        <f t="shared" si="31"/>
        <v/>
      </c>
    </row>
    <row r="938" ht="18.75" customHeight="1" spans="1:7">
      <c r="A938" s="102">
        <v>2140129</v>
      </c>
      <c r="B938" s="266" t="s">
        <v>869</v>
      </c>
      <c r="C938" s="74"/>
      <c r="D938" s="74"/>
      <c r="E938" s="74"/>
      <c r="F938" s="65" t="str">
        <f t="shared" si="30"/>
        <v/>
      </c>
      <c r="G938" s="65" t="str">
        <f t="shared" si="31"/>
        <v/>
      </c>
    </row>
    <row r="939" ht="18.75" customHeight="1" spans="1:7">
      <c r="A939" s="102">
        <v>2140130</v>
      </c>
      <c r="B939" s="266" t="s">
        <v>870</v>
      </c>
      <c r="C939" s="74"/>
      <c r="D939" s="74"/>
      <c r="E939" s="74"/>
      <c r="F939" s="65" t="str">
        <f t="shared" si="30"/>
        <v/>
      </c>
      <c r="G939" s="65" t="str">
        <f t="shared" si="31"/>
        <v/>
      </c>
    </row>
    <row r="940" ht="18.75" customHeight="1" spans="1:7">
      <c r="A940" s="102">
        <v>2140131</v>
      </c>
      <c r="B940" s="266" t="s">
        <v>871</v>
      </c>
      <c r="C940" s="74"/>
      <c r="D940" s="74">
        <v>180</v>
      </c>
      <c r="E940" s="74">
        <v>180</v>
      </c>
      <c r="F940" s="65" t="str">
        <f t="shared" si="30"/>
        <v/>
      </c>
      <c r="G940" s="65">
        <f t="shared" si="31"/>
        <v>1</v>
      </c>
    </row>
    <row r="941" ht="18.75" customHeight="1" spans="1:7">
      <c r="A941" s="102">
        <v>2140133</v>
      </c>
      <c r="B941" s="266" t="s">
        <v>872</v>
      </c>
      <c r="C941" s="74">
        <v>39</v>
      </c>
      <c r="D941" s="74"/>
      <c r="E941" s="74"/>
      <c r="F941" s="65">
        <f t="shared" si="30"/>
        <v>0</v>
      </c>
      <c r="G941" s="65" t="str">
        <f t="shared" si="31"/>
        <v/>
      </c>
    </row>
    <row r="942" ht="18.75" customHeight="1" spans="1:7">
      <c r="A942" s="102">
        <v>2140136</v>
      </c>
      <c r="B942" s="266" t="s">
        <v>873</v>
      </c>
      <c r="C942" s="74"/>
      <c r="D942" s="74">
        <v>10</v>
      </c>
      <c r="E942" s="74">
        <v>10</v>
      </c>
      <c r="F942" s="65" t="str">
        <f t="shared" si="30"/>
        <v/>
      </c>
      <c r="G942" s="65">
        <f t="shared" si="31"/>
        <v>1</v>
      </c>
    </row>
    <row r="943" ht="18.75" customHeight="1" spans="1:7">
      <c r="A943" s="102">
        <v>2140138</v>
      </c>
      <c r="B943" s="266" t="s">
        <v>874</v>
      </c>
      <c r="C943" s="74">
        <v>353</v>
      </c>
      <c r="D943" s="74"/>
      <c r="E943" s="74"/>
      <c r="F943" s="65">
        <f t="shared" si="30"/>
        <v>0</v>
      </c>
      <c r="G943" s="65" t="str">
        <f t="shared" si="31"/>
        <v/>
      </c>
    </row>
    <row r="944" s="260" customFormat="1" ht="18.75" customHeight="1" spans="1:7">
      <c r="A944" s="102">
        <v>2140199</v>
      </c>
      <c r="B944" s="266" t="s">
        <v>875</v>
      </c>
      <c r="C944" s="74">
        <v>324</v>
      </c>
      <c r="D944" s="74">
        <v>136</v>
      </c>
      <c r="E944" s="74">
        <v>136</v>
      </c>
      <c r="F944" s="65">
        <f t="shared" si="30"/>
        <v>0.419753086419753</v>
      </c>
      <c r="G944" s="65">
        <f t="shared" si="31"/>
        <v>1</v>
      </c>
    </row>
    <row r="945" ht="18.75" customHeight="1" spans="1:7">
      <c r="A945" s="102">
        <v>21402</v>
      </c>
      <c r="B945" s="266" t="s">
        <v>876</v>
      </c>
      <c r="C945" s="60">
        <f>SUM(C946:C954)</f>
        <v>0</v>
      </c>
      <c r="D945" s="60">
        <f>SUM(D946:D954)</f>
        <v>0</v>
      </c>
      <c r="E945" s="60">
        <f>ROUND(SUM(E946:E954),2)</f>
        <v>0</v>
      </c>
      <c r="F945" s="65" t="str">
        <f t="shared" si="30"/>
        <v/>
      </c>
      <c r="G945" s="65" t="str">
        <f t="shared" si="31"/>
        <v/>
      </c>
    </row>
    <row r="946" ht="18.75" customHeight="1" spans="1:7">
      <c r="A946" s="102">
        <v>2140201</v>
      </c>
      <c r="B946" s="266" t="s">
        <v>161</v>
      </c>
      <c r="C946" s="74"/>
      <c r="D946" s="74"/>
      <c r="E946" s="74"/>
      <c r="F946" s="65" t="str">
        <f t="shared" si="30"/>
        <v/>
      </c>
      <c r="G946" s="65" t="str">
        <f t="shared" si="31"/>
        <v/>
      </c>
    </row>
    <row r="947" ht="18.75" customHeight="1" spans="1:7">
      <c r="A947" s="102">
        <v>2140202</v>
      </c>
      <c r="B947" s="266" t="s">
        <v>162</v>
      </c>
      <c r="C947" s="74"/>
      <c r="D947" s="74"/>
      <c r="E947" s="74"/>
      <c r="F947" s="65" t="str">
        <f t="shared" si="30"/>
        <v/>
      </c>
      <c r="G947" s="65" t="str">
        <f t="shared" si="31"/>
        <v/>
      </c>
    </row>
    <row r="948" ht="18.75" customHeight="1" spans="1:7">
      <c r="A948" s="102">
        <v>2140203</v>
      </c>
      <c r="B948" s="266" t="s">
        <v>163</v>
      </c>
      <c r="C948" s="74"/>
      <c r="D948" s="74"/>
      <c r="E948" s="74"/>
      <c r="F948" s="65" t="str">
        <f t="shared" si="30"/>
        <v/>
      </c>
      <c r="G948" s="65" t="str">
        <f t="shared" si="31"/>
        <v/>
      </c>
    </row>
    <row r="949" ht="18.75" customHeight="1" spans="1:7">
      <c r="A949" s="102">
        <v>2140204</v>
      </c>
      <c r="B949" s="266" t="s">
        <v>877</v>
      </c>
      <c r="C949" s="74"/>
      <c r="D949" s="74"/>
      <c r="E949" s="74"/>
      <c r="F949" s="65" t="str">
        <f t="shared" si="30"/>
        <v/>
      </c>
      <c r="G949" s="65" t="str">
        <f t="shared" si="31"/>
        <v/>
      </c>
    </row>
    <row r="950" ht="18.75" customHeight="1" spans="1:7">
      <c r="A950" s="102">
        <v>2140205</v>
      </c>
      <c r="B950" s="266" t="s">
        <v>878</v>
      </c>
      <c r="C950" s="74"/>
      <c r="D950" s="74"/>
      <c r="E950" s="74"/>
      <c r="F950" s="65" t="str">
        <f t="shared" si="30"/>
        <v/>
      </c>
      <c r="G950" s="65" t="str">
        <f t="shared" si="31"/>
        <v/>
      </c>
    </row>
    <row r="951" ht="18.75" customHeight="1" spans="1:7">
      <c r="A951" s="102">
        <v>2140206</v>
      </c>
      <c r="B951" s="266" t="s">
        <v>879</v>
      </c>
      <c r="C951" s="74"/>
      <c r="D951" s="74"/>
      <c r="E951" s="74"/>
      <c r="F951" s="65" t="str">
        <f t="shared" si="30"/>
        <v/>
      </c>
      <c r="G951" s="65" t="str">
        <f t="shared" si="31"/>
        <v/>
      </c>
    </row>
    <row r="952" ht="18.75" customHeight="1" spans="1:7">
      <c r="A952" s="102">
        <v>2140207</v>
      </c>
      <c r="B952" s="266" t="s">
        <v>880</v>
      </c>
      <c r="C952" s="74"/>
      <c r="D952" s="74"/>
      <c r="E952" s="74"/>
      <c r="F952" s="65" t="str">
        <f t="shared" si="30"/>
        <v/>
      </c>
      <c r="G952" s="65" t="str">
        <f t="shared" si="31"/>
        <v/>
      </c>
    </row>
    <row r="953" ht="18.75" customHeight="1" spans="1:7">
      <c r="A953" s="102">
        <v>2140208</v>
      </c>
      <c r="B953" s="266" t="s">
        <v>881</v>
      </c>
      <c r="C953" s="74"/>
      <c r="D953" s="74"/>
      <c r="E953" s="74"/>
      <c r="F953" s="65" t="str">
        <f t="shared" si="30"/>
        <v/>
      </c>
      <c r="G953" s="65" t="str">
        <f t="shared" si="31"/>
        <v/>
      </c>
    </row>
    <row r="954" s="260" customFormat="1" ht="18.75" customHeight="1" spans="1:7">
      <c r="A954" s="102">
        <v>2140299</v>
      </c>
      <c r="B954" s="266" t="s">
        <v>882</v>
      </c>
      <c r="C954" s="74"/>
      <c r="D954" s="74"/>
      <c r="E954" s="74"/>
      <c r="F954" s="65" t="str">
        <f t="shared" si="30"/>
        <v/>
      </c>
      <c r="G954" s="65" t="str">
        <f t="shared" si="31"/>
        <v/>
      </c>
    </row>
    <row r="955" ht="18.75" customHeight="1" spans="1:7">
      <c r="A955" s="102">
        <v>21403</v>
      </c>
      <c r="B955" s="266" t="s">
        <v>883</v>
      </c>
      <c r="C955" s="60">
        <f>SUM(C956:C964)</f>
        <v>0</v>
      </c>
      <c r="D955" s="60">
        <f>SUM(D956:D964)</f>
        <v>0</v>
      </c>
      <c r="E955" s="60">
        <f>ROUND(SUM(E956:E964),2)</f>
        <v>0</v>
      </c>
      <c r="F955" s="65" t="str">
        <f t="shared" si="30"/>
        <v/>
      </c>
      <c r="G955" s="65" t="str">
        <f t="shared" si="31"/>
        <v/>
      </c>
    </row>
    <row r="956" ht="18.75" customHeight="1" spans="1:7">
      <c r="A956" s="102">
        <v>2140301</v>
      </c>
      <c r="B956" s="266" t="s">
        <v>161</v>
      </c>
      <c r="C956" s="74"/>
      <c r="D956" s="74"/>
      <c r="E956" s="74"/>
      <c r="F956" s="65" t="str">
        <f t="shared" si="30"/>
        <v/>
      </c>
      <c r="G956" s="65" t="str">
        <f t="shared" si="31"/>
        <v/>
      </c>
    </row>
    <row r="957" ht="18.75" customHeight="1" spans="1:7">
      <c r="A957" s="102">
        <v>2140302</v>
      </c>
      <c r="B957" s="266" t="s">
        <v>162</v>
      </c>
      <c r="C957" s="74"/>
      <c r="D957" s="74"/>
      <c r="E957" s="74"/>
      <c r="F957" s="65" t="str">
        <f t="shared" si="30"/>
        <v/>
      </c>
      <c r="G957" s="65" t="str">
        <f t="shared" si="31"/>
        <v/>
      </c>
    </row>
    <row r="958" ht="18.75" customHeight="1" spans="1:7">
      <c r="A958" s="102">
        <v>2140303</v>
      </c>
      <c r="B958" s="266" t="s">
        <v>163</v>
      </c>
      <c r="C958" s="74"/>
      <c r="D958" s="74"/>
      <c r="E958" s="74"/>
      <c r="F958" s="65" t="str">
        <f t="shared" si="30"/>
        <v/>
      </c>
      <c r="G958" s="65" t="str">
        <f t="shared" si="31"/>
        <v/>
      </c>
    </row>
    <row r="959" ht="18.75" customHeight="1" spans="1:7">
      <c r="A959" s="102">
        <v>2140304</v>
      </c>
      <c r="B959" s="266" t="s">
        <v>884</v>
      </c>
      <c r="C959" s="74"/>
      <c r="D959" s="74"/>
      <c r="E959" s="74"/>
      <c r="F959" s="65" t="str">
        <f t="shared" si="30"/>
        <v/>
      </c>
      <c r="G959" s="65" t="str">
        <f t="shared" si="31"/>
        <v/>
      </c>
    </row>
    <row r="960" ht="18.75" customHeight="1" spans="1:7">
      <c r="A960" s="102">
        <v>2140305</v>
      </c>
      <c r="B960" s="266" t="s">
        <v>885</v>
      </c>
      <c r="C960" s="74"/>
      <c r="D960" s="74"/>
      <c r="E960" s="74"/>
      <c r="F960" s="65" t="str">
        <f t="shared" si="30"/>
        <v/>
      </c>
      <c r="G960" s="65" t="str">
        <f t="shared" si="31"/>
        <v/>
      </c>
    </row>
    <row r="961" ht="18.75" customHeight="1" spans="1:7">
      <c r="A961" s="102">
        <v>2140306</v>
      </c>
      <c r="B961" s="266" t="s">
        <v>886</v>
      </c>
      <c r="C961" s="74"/>
      <c r="D961" s="74"/>
      <c r="E961" s="74"/>
      <c r="F961" s="65" t="str">
        <f t="shared" si="30"/>
        <v/>
      </c>
      <c r="G961" s="65" t="str">
        <f t="shared" si="31"/>
        <v/>
      </c>
    </row>
    <row r="962" ht="18.75" customHeight="1" spans="1:7">
      <c r="A962" s="102">
        <v>2140307</v>
      </c>
      <c r="B962" s="266" t="s">
        <v>887</v>
      </c>
      <c r="C962" s="74"/>
      <c r="D962" s="74"/>
      <c r="E962" s="74"/>
      <c r="F962" s="65" t="str">
        <f t="shared" si="30"/>
        <v/>
      </c>
      <c r="G962" s="65" t="str">
        <f t="shared" si="31"/>
        <v/>
      </c>
    </row>
    <row r="963" ht="18.75" customHeight="1" spans="1:7">
      <c r="A963" s="102">
        <v>2140308</v>
      </c>
      <c r="B963" s="266" t="s">
        <v>888</v>
      </c>
      <c r="C963" s="74"/>
      <c r="D963" s="74"/>
      <c r="E963" s="74"/>
      <c r="F963" s="65" t="str">
        <f t="shared" si="30"/>
        <v/>
      </c>
      <c r="G963" s="65" t="str">
        <f t="shared" si="31"/>
        <v/>
      </c>
    </row>
    <row r="964" s="260" customFormat="1" ht="18.75" customHeight="1" spans="1:7">
      <c r="A964" s="102">
        <v>2140399</v>
      </c>
      <c r="B964" s="266" t="s">
        <v>889</v>
      </c>
      <c r="C964" s="74"/>
      <c r="D964" s="74"/>
      <c r="E964" s="74"/>
      <c r="F964" s="65" t="str">
        <f t="shared" si="30"/>
        <v/>
      </c>
      <c r="G964" s="65" t="str">
        <f t="shared" si="31"/>
        <v/>
      </c>
    </row>
    <row r="965" ht="18.75" customHeight="1" spans="1:7">
      <c r="A965" s="102">
        <v>21405</v>
      </c>
      <c r="B965" s="266" t="s">
        <v>890</v>
      </c>
      <c r="C965" s="60">
        <f>SUM(C966:C971)</f>
        <v>0</v>
      </c>
      <c r="D965" s="60">
        <f>SUM(D966:D971)</f>
        <v>0</v>
      </c>
      <c r="E965" s="60">
        <f>ROUND(SUM(E966:E971),2)</f>
        <v>0</v>
      </c>
      <c r="F965" s="65" t="str">
        <f t="shared" si="30"/>
        <v/>
      </c>
      <c r="G965" s="65" t="str">
        <f t="shared" si="31"/>
        <v/>
      </c>
    </row>
    <row r="966" ht="18.75" customHeight="1" spans="1:7">
      <c r="A966" s="102">
        <v>2140501</v>
      </c>
      <c r="B966" s="266" t="s">
        <v>161</v>
      </c>
      <c r="C966" s="74"/>
      <c r="D966" s="74"/>
      <c r="E966" s="74"/>
      <c r="F966" s="65" t="str">
        <f t="shared" si="30"/>
        <v/>
      </c>
      <c r="G966" s="65" t="str">
        <f t="shared" si="31"/>
        <v/>
      </c>
    </row>
    <row r="967" ht="18.75" customHeight="1" spans="1:7">
      <c r="A967" s="102">
        <v>2140502</v>
      </c>
      <c r="B967" s="266" t="s">
        <v>162</v>
      </c>
      <c r="C967" s="74"/>
      <c r="D967" s="74"/>
      <c r="E967" s="74"/>
      <c r="F967" s="65" t="str">
        <f t="shared" si="30"/>
        <v/>
      </c>
      <c r="G967" s="65" t="str">
        <f t="shared" si="31"/>
        <v/>
      </c>
    </row>
    <row r="968" ht="18.75" customHeight="1" spans="1:7">
      <c r="A968" s="102">
        <v>2140503</v>
      </c>
      <c r="B968" s="266" t="s">
        <v>163</v>
      </c>
      <c r="C968" s="74"/>
      <c r="D968" s="74"/>
      <c r="E968" s="74"/>
      <c r="F968" s="65" t="str">
        <f t="shared" si="30"/>
        <v/>
      </c>
      <c r="G968" s="65" t="str">
        <f t="shared" si="31"/>
        <v/>
      </c>
    </row>
    <row r="969" ht="18.75" customHeight="1" spans="1:7">
      <c r="A969" s="102">
        <v>2140504</v>
      </c>
      <c r="B969" s="266" t="s">
        <v>881</v>
      </c>
      <c r="C969" s="74"/>
      <c r="D969" s="74"/>
      <c r="E969" s="74"/>
      <c r="F969" s="65" t="str">
        <f t="shared" si="30"/>
        <v/>
      </c>
      <c r="G969" s="65" t="str">
        <f t="shared" si="31"/>
        <v/>
      </c>
    </row>
    <row r="970" ht="18.75" customHeight="1" spans="1:7">
      <c r="A970" s="102">
        <v>2140505</v>
      </c>
      <c r="B970" s="266" t="s">
        <v>891</v>
      </c>
      <c r="C970" s="74"/>
      <c r="D970" s="74"/>
      <c r="E970" s="74"/>
      <c r="F970" s="65" t="str">
        <f t="shared" si="30"/>
        <v/>
      </c>
      <c r="G970" s="65" t="str">
        <f t="shared" si="31"/>
        <v/>
      </c>
    </row>
    <row r="971" s="260" customFormat="1" ht="18.75" customHeight="1" spans="1:7">
      <c r="A971" s="102">
        <v>2140599</v>
      </c>
      <c r="B971" s="266" t="s">
        <v>892</v>
      </c>
      <c r="C971" s="74"/>
      <c r="D971" s="74"/>
      <c r="E971" s="74"/>
      <c r="F971" s="65" t="str">
        <f t="shared" si="30"/>
        <v/>
      </c>
      <c r="G971" s="65" t="str">
        <f t="shared" si="31"/>
        <v/>
      </c>
    </row>
    <row r="972" ht="18.75" customHeight="1" spans="1:7">
      <c r="A972" s="102">
        <v>21406</v>
      </c>
      <c r="B972" s="266" t="s">
        <v>893</v>
      </c>
      <c r="C972" s="60">
        <f>SUM(C973:C976)</f>
        <v>1088</v>
      </c>
      <c r="D972" s="60">
        <f>SUM(D973:D976)</f>
        <v>407</v>
      </c>
      <c r="E972" s="60">
        <f>ROUND(SUM(E973:E976),2)</f>
        <v>407</v>
      </c>
      <c r="F972" s="65">
        <f t="shared" si="30"/>
        <v>0.374080882352941</v>
      </c>
      <c r="G972" s="65">
        <f t="shared" si="31"/>
        <v>1</v>
      </c>
    </row>
    <row r="973" ht="18.75" customHeight="1" spans="1:7">
      <c r="A973" s="102">
        <v>2140601</v>
      </c>
      <c r="B973" s="266" t="s">
        <v>894</v>
      </c>
      <c r="C973" s="74"/>
      <c r="D973" s="74"/>
      <c r="E973" s="74"/>
      <c r="F973" s="65" t="str">
        <f t="shared" si="30"/>
        <v/>
      </c>
      <c r="G973" s="65" t="str">
        <f t="shared" si="31"/>
        <v/>
      </c>
    </row>
    <row r="974" ht="18.75" customHeight="1" spans="1:7">
      <c r="A974" s="102">
        <v>2140602</v>
      </c>
      <c r="B974" s="266" t="s">
        <v>895</v>
      </c>
      <c r="C974" s="74">
        <v>1088</v>
      </c>
      <c r="D974" s="74">
        <v>407</v>
      </c>
      <c r="E974" s="74">
        <v>407</v>
      </c>
      <c r="F974" s="65">
        <f t="shared" si="30"/>
        <v>0.374080882352941</v>
      </c>
      <c r="G974" s="65">
        <f t="shared" si="31"/>
        <v>1</v>
      </c>
    </row>
    <row r="975" ht="18.75" customHeight="1" spans="1:7">
      <c r="A975" s="102">
        <v>2140603</v>
      </c>
      <c r="B975" s="266" t="s">
        <v>896</v>
      </c>
      <c r="C975" s="74"/>
      <c r="D975" s="74"/>
      <c r="E975" s="74"/>
      <c r="F975" s="65" t="str">
        <f t="shared" si="30"/>
        <v/>
      </c>
      <c r="G975" s="65" t="str">
        <f t="shared" si="31"/>
        <v/>
      </c>
    </row>
    <row r="976" s="260" customFormat="1" ht="18.75" customHeight="1" spans="1:7">
      <c r="A976" s="102">
        <v>2140699</v>
      </c>
      <c r="B976" s="266" t="s">
        <v>897</v>
      </c>
      <c r="C976" s="74"/>
      <c r="D976" s="74"/>
      <c r="E976" s="74"/>
      <c r="F976" s="65" t="str">
        <f t="shared" si="30"/>
        <v/>
      </c>
      <c r="G976" s="65" t="str">
        <f t="shared" si="31"/>
        <v/>
      </c>
    </row>
    <row r="977" ht="18.75" customHeight="1" spans="1:7">
      <c r="A977" s="102">
        <v>21499</v>
      </c>
      <c r="B977" s="266" t="s">
        <v>898</v>
      </c>
      <c r="C977" s="60">
        <f>C978+C979</f>
        <v>825</v>
      </c>
      <c r="D977" s="60">
        <f>D978+D979</f>
        <v>210</v>
      </c>
      <c r="E977" s="60">
        <f>ROUND(E978+E979,2)</f>
        <v>1116</v>
      </c>
      <c r="F977" s="65">
        <f t="shared" si="30"/>
        <v>1.35272727272727</v>
      </c>
      <c r="G977" s="65">
        <f t="shared" si="31"/>
        <v>5.31428571428571</v>
      </c>
    </row>
    <row r="978" ht="18.75" customHeight="1" spans="1:7">
      <c r="A978" s="102">
        <v>2149901</v>
      </c>
      <c r="B978" s="266" t="s">
        <v>899</v>
      </c>
      <c r="C978" s="74">
        <v>200</v>
      </c>
      <c r="D978" s="74">
        <v>104</v>
      </c>
      <c r="E978" s="74">
        <v>1010</v>
      </c>
      <c r="F978" s="65">
        <f t="shared" si="30"/>
        <v>5.05</v>
      </c>
      <c r="G978" s="65">
        <f t="shared" si="31"/>
        <v>9.71153846153846</v>
      </c>
    </row>
    <row r="979" s="260" customFormat="1" ht="18.75" customHeight="1" spans="1:7">
      <c r="A979" s="102">
        <v>2149999</v>
      </c>
      <c r="B979" s="266" t="s">
        <v>900</v>
      </c>
      <c r="C979" s="74">
        <v>625</v>
      </c>
      <c r="D979" s="74">
        <v>106</v>
      </c>
      <c r="E979" s="74">
        <v>106</v>
      </c>
      <c r="F979" s="65">
        <f t="shared" si="30"/>
        <v>0.1696</v>
      </c>
      <c r="G979" s="65">
        <f t="shared" si="31"/>
        <v>1</v>
      </c>
    </row>
    <row r="980" s="260" customFormat="1" ht="18.75" customHeight="1" spans="1:7">
      <c r="A980" s="102">
        <v>215</v>
      </c>
      <c r="B980" s="266" t="s">
        <v>901</v>
      </c>
      <c r="C980" s="63">
        <f>C981+C991+C1007+C1012+C1023+C1030+C1038</f>
        <v>22667</v>
      </c>
      <c r="D980" s="63">
        <f>D981+D991+D1007+D1012+D1023+D1030+D1038</f>
        <v>46604</v>
      </c>
      <c r="E980" s="63">
        <f>ROUND(E981+E991+E1007+E1012+E1023+E1030+E1038,2)</f>
        <v>47000</v>
      </c>
      <c r="F980" s="65">
        <f t="shared" si="30"/>
        <v>2.07349891913354</v>
      </c>
      <c r="G980" s="65">
        <f t="shared" si="31"/>
        <v>1.00849712471033</v>
      </c>
    </row>
    <row r="981" ht="18.75" customHeight="1" spans="1:7">
      <c r="A981" s="102">
        <v>21501</v>
      </c>
      <c r="B981" s="266" t="s">
        <v>902</v>
      </c>
      <c r="C981" s="60">
        <f>SUM(C982:C990)</f>
        <v>0</v>
      </c>
      <c r="D981" s="60">
        <f>SUM(D982:D990)</f>
        <v>0</v>
      </c>
      <c r="E981" s="60">
        <f>ROUND(SUM(E982:E990),2)</f>
        <v>0</v>
      </c>
      <c r="F981" s="65" t="str">
        <f t="shared" si="30"/>
        <v/>
      </c>
      <c r="G981" s="65" t="str">
        <f t="shared" si="31"/>
        <v/>
      </c>
    </row>
    <row r="982" ht="18.75" customHeight="1" spans="1:7">
      <c r="A982" s="102">
        <v>2150101</v>
      </c>
      <c r="B982" s="266" t="s">
        <v>161</v>
      </c>
      <c r="C982" s="74"/>
      <c r="D982" s="74"/>
      <c r="E982" s="74"/>
      <c r="F982" s="65" t="str">
        <f t="shared" si="30"/>
        <v/>
      </c>
      <c r="G982" s="65" t="str">
        <f t="shared" si="31"/>
        <v/>
      </c>
    </row>
    <row r="983" ht="18.75" customHeight="1" spans="1:7">
      <c r="A983" s="102">
        <v>2150102</v>
      </c>
      <c r="B983" s="266" t="s">
        <v>162</v>
      </c>
      <c r="C983" s="74"/>
      <c r="D983" s="74"/>
      <c r="E983" s="74"/>
      <c r="F983" s="65" t="str">
        <f t="shared" si="30"/>
        <v/>
      </c>
      <c r="G983" s="65" t="str">
        <f t="shared" si="31"/>
        <v/>
      </c>
    </row>
    <row r="984" ht="18.75" customHeight="1" spans="1:7">
      <c r="A984" s="102">
        <v>2150103</v>
      </c>
      <c r="B984" s="266" t="s">
        <v>163</v>
      </c>
      <c r="C984" s="74"/>
      <c r="D984" s="74"/>
      <c r="E984" s="74"/>
      <c r="F984" s="65" t="str">
        <f t="shared" si="30"/>
        <v/>
      </c>
      <c r="G984" s="65" t="str">
        <f t="shared" si="31"/>
        <v/>
      </c>
    </row>
    <row r="985" ht="18.75" customHeight="1" spans="1:7">
      <c r="A985" s="102">
        <v>2150104</v>
      </c>
      <c r="B985" s="266" t="s">
        <v>903</v>
      </c>
      <c r="C985" s="74"/>
      <c r="D985" s="74"/>
      <c r="E985" s="74"/>
      <c r="F985" s="65" t="str">
        <f t="shared" si="30"/>
        <v/>
      </c>
      <c r="G985" s="65" t="str">
        <f t="shared" si="31"/>
        <v/>
      </c>
    </row>
    <row r="986" ht="18.75" customHeight="1" spans="1:7">
      <c r="A986" s="102">
        <v>2150105</v>
      </c>
      <c r="B986" s="266" t="s">
        <v>904</v>
      </c>
      <c r="C986" s="74"/>
      <c r="D986" s="74"/>
      <c r="E986" s="74"/>
      <c r="F986" s="65" t="str">
        <f t="shared" si="30"/>
        <v/>
      </c>
      <c r="G986" s="65" t="str">
        <f t="shared" si="31"/>
        <v/>
      </c>
    </row>
    <row r="987" ht="18.75" customHeight="1" spans="1:7">
      <c r="A987" s="102">
        <v>2150106</v>
      </c>
      <c r="B987" s="266" t="s">
        <v>905</v>
      </c>
      <c r="C987" s="74"/>
      <c r="D987" s="74"/>
      <c r="E987" s="74"/>
      <c r="F987" s="65" t="str">
        <f t="shared" si="30"/>
        <v/>
      </c>
      <c r="G987" s="65" t="str">
        <f t="shared" si="31"/>
        <v/>
      </c>
    </row>
    <row r="988" ht="18.75" customHeight="1" spans="1:7">
      <c r="A988" s="102">
        <v>2150107</v>
      </c>
      <c r="B988" s="266" t="s">
        <v>906</v>
      </c>
      <c r="C988" s="74"/>
      <c r="D988" s="74"/>
      <c r="E988" s="74"/>
      <c r="F988" s="65" t="str">
        <f t="shared" si="30"/>
        <v/>
      </c>
      <c r="G988" s="65" t="str">
        <f t="shared" si="31"/>
        <v/>
      </c>
    </row>
    <row r="989" ht="18.75" customHeight="1" spans="1:7">
      <c r="A989" s="102">
        <v>2150108</v>
      </c>
      <c r="B989" s="266" t="s">
        <v>907</v>
      </c>
      <c r="C989" s="74"/>
      <c r="D989" s="74"/>
      <c r="E989" s="74"/>
      <c r="F989" s="65" t="str">
        <f t="shared" ref="F989:F1052" si="32">IFERROR(E989/C989,"")</f>
        <v/>
      </c>
      <c r="G989" s="65" t="str">
        <f t="shared" ref="G989:G1052" si="33">IFERROR(E989/D989,"")</f>
        <v/>
      </c>
    </row>
    <row r="990" s="260" customFormat="1" ht="18.75" customHeight="1" spans="1:7">
      <c r="A990" s="102">
        <v>2150199</v>
      </c>
      <c r="B990" s="266" t="s">
        <v>908</v>
      </c>
      <c r="C990" s="74"/>
      <c r="D990" s="74"/>
      <c r="E990" s="74"/>
      <c r="F990" s="65" t="str">
        <f t="shared" si="32"/>
        <v/>
      </c>
      <c r="G990" s="65" t="str">
        <f t="shared" si="33"/>
        <v/>
      </c>
    </row>
    <row r="991" s="260" customFormat="1" ht="18.75" customHeight="1" spans="1:7">
      <c r="A991" s="102">
        <v>21502</v>
      </c>
      <c r="B991" s="266" t="s">
        <v>909</v>
      </c>
      <c r="C991" s="60">
        <f>SUM(C992:C1006)</f>
        <v>303</v>
      </c>
      <c r="D991" s="60">
        <f>SUM(D992:D1006)</f>
        <v>165</v>
      </c>
      <c r="E991" s="60">
        <f>ROUND(SUM(E992:E1006),2)</f>
        <v>165</v>
      </c>
      <c r="F991" s="65">
        <f t="shared" si="32"/>
        <v>0.544554455445545</v>
      </c>
      <c r="G991" s="65">
        <f t="shared" si="33"/>
        <v>1</v>
      </c>
    </row>
    <row r="992" s="260" customFormat="1" ht="18.75" customHeight="1" spans="1:7">
      <c r="A992" s="102">
        <v>2150201</v>
      </c>
      <c r="B992" s="266" t="s">
        <v>161</v>
      </c>
      <c r="C992" s="74"/>
      <c r="D992" s="74"/>
      <c r="E992" s="74"/>
      <c r="F992" s="65" t="str">
        <f t="shared" si="32"/>
        <v/>
      </c>
      <c r="G992" s="65" t="str">
        <f t="shared" si="33"/>
        <v/>
      </c>
    </row>
    <row r="993" s="260" customFormat="1" ht="18.75" customHeight="1" spans="1:7">
      <c r="A993" s="102">
        <v>2150202</v>
      </c>
      <c r="B993" s="266" t="s">
        <v>162</v>
      </c>
      <c r="C993" s="74"/>
      <c r="D993" s="74"/>
      <c r="E993" s="74"/>
      <c r="F993" s="65" t="str">
        <f t="shared" si="32"/>
        <v/>
      </c>
      <c r="G993" s="65" t="str">
        <f t="shared" si="33"/>
        <v/>
      </c>
    </row>
    <row r="994" s="260" customFormat="1" ht="18.75" customHeight="1" spans="1:7">
      <c r="A994" s="102">
        <v>2150203</v>
      </c>
      <c r="B994" s="266" t="s">
        <v>163</v>
      </c>
      <c r="C994" s="74"/>
      <c r="D994" s="74"/>
      <c r="E994" s="74"/>
      <c r="F994" s="65" t="str">
        <f t="shared" si="32"/>
        <v/>
      </c>
      <c r="G994" s="65" t="str">
        <f t="shared" si="33"/>
        <v/>
      </c>
    </row>
    <row r="995" s="260" customFormat="1" ht="18.75" customHeight="1" spans="1:7">
      <c r="A995" s="102">
        <v>2150204</v>
      </c>
      <c r="B995" s="266" t="s">
        <v>910</v>
      </c>
      <c r="C995" s="74"/>
      <c r="D995" s="74"/>
      <c r="E995" s="74"/>
      <c r="F995" s="65" t="str">
        <f t="shared" si="32"/>
        <v/>
      </c>
      <c r="G995" s="65" t="str">
        <f t="shared" si="33"/>
        <v/>
      </c>
    </row>
    <row r="996" s="260" customFormat="1" ht="18.75" customHeight="1" spans="1:7">
      <c r="A996" s="102">
        <v>2150205</v>
      </c>
      <c r="B996" s="266" t="s">
        <v>911</v>
      </c>
      <c r="C996" s="74"/>
      <c r="D996" s="74"/>
      <c r="E996" s="74"/>
      <c r="F996" s="65" t="str">
        <f t="shared" si="32"/>
        <v/>
      </c>
      <c r="G996" s="65" t="str">
        <f t="shared" si="33"/>
        <v/>
      </c>
    </row>
    <row r="997" s="260" customFormat="1" ht="18.75" customHeight="1" spans="1:7">
      <c r="A997" s="102">
        <v>2150206</v>
      </c>
      <c r="B997" s="266" t="s">
        <v>912</v>
      </c>
      <c r="C997" s="74"/>
      <c r="D997" s="74"/>
      <c r="E997" s="74"/>
      <c r="F997" s="65" t="str">
        <f t="shared" si="32"/>
        <v/>
      </c>
      <c r="G997" s="65" t="str">
        <f t="shared" si="33"/>
        <v/>
      </c>
    </row>
    <row r="998" s="260" customFormat="1" ht="18.75" customHeight="1" spans="1:7">
      <c r="A998" s="102">
        <v>2150207</v>
      </c>
      <c r="B998" s="266" t="s">
        <v>913</v>
      </c>
      <c r="C998" s="74"/>
      <c r="D998" s="74"/>
      <c r="E998" s="74"/>
      <c r="F998" s="65" t="str">
        <f t="shared" si="32"/>
        <v/>
      </c>
      <c r="G998" s="65" t="str">
        <f t="shared" si="33"/>
        <v/>
      </c>
    </row>
    <row r="999" s="260" customFormat="1" ht="18.75" customHeight="1" spans="1:7">
      <c r="A999" s="102">
        <v>2150208</v>
      </c>
      <c r="B999" s="266" t="s">
        <v>914</v>
      </c>
      <c r="C999" s="74"/>
      <c r="D999" s="74"/>
      <c r="E999" s="74"/>
      <c r="F999" s="65" t="str">
        <f t="shared" si="32"/>
        <v/>
      </c>
      <c r="G999" s="65" t="str">
        <f t="shared" si="33"/>
        <v/>
      </c>
    </row>
    <row r="1000" s="260" customFormat="1" ht="18.75" customHeight="1" spans="1:7">
      <c r="A1000" s="102">
        <v>2150209</v>
      </c>
      <c r="B1000" s="266" t="s">
        <v>915</v>
      </c>
      <c r="C1000" s="74"/>
      <c r="D1000" s="74"/>
      <c r="E1000" s="74"/>
      <c r="F1000" s="65" t="str">
        <f t="shared" si="32"/>
        <v/>
      </c>
      <c r="G1000" s="65" t="str">
        <f t="shared" si="33"/>
        <v/>
      </c>
    </row>
    <row r="1001" s="260" customFormat="1" ht="18.75" customHeight="1" spans="1:7">
      <c r="A1001" s="102">
        <v>2150210</v>
      </c>
      <c r="B1001" s="266" t="s">
        <v>916</v>
      </c>
      <c r="C1001" s="74"/>
      <c r="D1001" s="74"/>
      <c r="E1001" s="74"/>
      <c r="F1001" s="65" t="str">
        <f t="shared" si="32"/>
        <v/>
      </c>
      <c r="G1001" s="65" t="str">
        <f t="shared" si="33"/>
        <v/>
      </c>
    </row>
    <row r="1002" s="260" customFormat="1" ht="18.75" customHeight="1" spans="1:7">
      <c r="A1002" s="102">
        <v>2150212</v>
      </c>
      <c r="B1002" s="266" t="s">
        <v>917</v>
      </c>
      <c r="C1002" s="74"/>
      <c r="D1002" s="74"/>
      <c r="E1002" s="74"/>
      <c r="F1002" s="65" t="str">
        <f t="shared" si="32"/>
        <v/>
      </c>
      <c r="G1002" s="65" t="str">
        <f t="shared" si="33"/>
        <v/>
      </c>
    </row>
    <row r="1003" s="260" customFormat="1" ht="18.75" customHeight="1" spans="1:7">
      <c r="A1003" s="102">
        <v>2150213</v>
      </c>
      <c r="B1003" s="266" t="s">
        <v>918</v>
      </c>
      <c r="C1003" s="74"/>
      <c r="D1003" s="74"/>
      <c r="E1003" s="74"/>
      <c r="F1003" s="65" t="str">
        <f t="shared" si="32"/>
        <v/>
      </c>
      <c r="G1003" s="65" t="str">
        <f t="shared" si="33"/>
        <v/>
      </c>
    </row>
    <row r="1004" s="260" customFormat="1" ht="18.75" customHeight="1" spans="1:7">
      <c r="A1004" s="102">
        <v>2150214</v>
      </c>
      <c r="B1004" s="266" t="s">
        <v>919</v>
      </c>
      <c r="C1004" s="74"/>
      <c r="D1004" s="74"/>
      <c r="E1004" s="74"/>
      <c r="F1004" s="65" t="str">
        <f t="shared" si="32"/>
        <v/>
      </c>
      <c r="G1004" s="65" t="str">
        <f t="shared" si="33"/>
        <v/>
      </c>
    </row>
    <row r="1005" s="260" customFormat="1" ht="18.75" customHeight="1" spans="1:7">
      <c r="A1005" s="102">
        <v>2150215</v>
      </c>
      <c r="B1005" s="266" t="s">
        <v>920</v>
      </c>
      <c r="C1005" s="74"/>
      <c r="D1005" s="74"/>
      <c r="E1005" s="74"/>
      <c r="F1005" s="65" t="str">
        <f t="shared" si="32"/>
        <v/>
      </c>
      <c r="G1005" s="65" t="str">
        <f t="shared" si="33"/>
        <v/>
      </c>
    </row>
    <row r="1006" s="260" customFormat="1" ht="18.75" customHeight="1" spans="1:7">
      <c r="A1006" s="102">
        <v>2150299</v>
      </c>
      <c r="B1006" s="266" t="s">
        <v>921</v>
      </c>
      <c r="C1006" s="74">
        <v>303</v>
      </c>
      <c r="D1006" s="74">
        <v>165</v>
      </c>
      <c r="E1006" s="74">
        <v>165</v>
      </c>
      <c r="F1006" s="65">
        <f t="shared" si="32"/>
        <v>0.544554455445545</v>
      </c>
      <c r="G1006" s="65">
        <f t="shared" si="33"/>
        <v>1</v>
      </c>
    </row>
    <row r="1007" ht="18.75" customHeight="1" spans="1:7">
      <c r="A1007" s="102">
        <v>21503</v>
      </c>
      <c r="B1007" s="266" t="s">
        <v>922</v>
      </c>
      <c r="C1007" s="60">
        <f>SUM(C1008:C1011)</f>
        <v>0</v>
      </c>
      <c r="D1007" s="60">
        <f>SUM(D1008:D1011)</f>
        <v>0</v>
      </c>
      <c r="E1007" s="60">
        <f>ROUND(SUM(E1008:E1011),2)</f>
        <v>0</v>
      </c>
      <c r="F1007" s="65" t="str">
        <f t="shared" si="32"/>
        <v/>
      </c>
      <c r="G1007" s="65" t="str">
        <f t="shared" si="33"/>
        <v/>
      </c>
    </row>
    <row r="1008" ht="18.75" customHeight="1" spans="1:7">
      <c r="A1008" s="102">
        <v>2150301</v>
      </c>
      <c r="B1008" s="266" t="s">
        <v>161</v>
      </c>
      <c r="C1008" s="74"/>
      <c r="D1008" s="74"/>
      <c r="E1008" s="74"/>
      <c r="F1008" s="65" t="str">
        <f t="shared" si="32"/>
        <v/>
      </c>
      <c r="G1008" s="65" t="str">
        <f t="shared" si="33"/>
        <v/>
      </c>
    </row>
    <row r="1009" ht="18.75" customHeight="1" spans="1:7">
      <c r="A1009" s="102">
        <v>2150302</v>
      </c>
      <c r="B1009" s="266" t="s">
        <v>162</v>
      </c>
      <c r="C1009" s="74"/>
      <c r="D1009" s="74"/>
      <c r="E1009" s="74"/>
      <c r="F1009" s="65" t="str">
        <f t="shared" si="32"/>
        <v/>
      </c>
      <c r="G1009" s="65" t="str">
        <f t="shared" si="33"/>
        <v/>
      </c>
    </row>
    <row r="1010" ht="18.75" customHeight="1" spans="1:7">
      <c r="A1010" s="102">
        <v>2150303</v>
      </c>
      <c r="B1010" s="266" t="s">
        <v>163</v>
      </c>
      <c r="C1010" s="74"/>
      <c r="D1010" s="74"/>
      <c r="E1010" s="74"/>
      <c r="F1010" s="65" t="str">
        <f t="shared" si="32"/>
        <v/>
      </c>
      <c r="G1010" s="65" t="str">
        <f t="shared" si="33"/>
        <v/>
      </c>
    </row>
    <row r="1011" s="260" customFormat="1" ht="18.75" customHeight="1" spans="1:7">
      <c r="A1011" s="102">
        <v>2150399</v>
      </c>
      <c r="B1011" s="266" t="s">
        <v>923</v>
      </c>
      <c r="C1011" s="74"/>
      <c r="D1011" s="74"/>
      <c r="E1011" s="74"/>
      <c r="F1011" s="65" t="str">
        <f t="shared" si="32"/>
        <v/>
      </c>
      <c r="G1011" s="65" t="str">
        <f t="shared" si="33"/>
        <v/>
      </c>
    </row>
    <row r="1012" ht="18.75" customHeight="1" spans="1:7">
      <c r="A1012" s="102">
        <v>21505</v>
      </c>
      <c r="B1012" s="266" t="s">
        <v>924</v>
      </c>
      <c r="C1012" s="60">
        <f>SUM(C1013:C1022)</f>
        <v>687</v>
      </c>
      <c r="D1012" s="60">
        <f>SUM(D1013:D1022)</f>
        <v>2024</v>
      </c>
      <c r="E1012" s="60">
        <f>ROUND(SUM(E1013:E1022),2)</f>
        <v>2287</v>
      </c>
      <c r="F1012" s="65">
        <f t="shared" si="32"/>
        <v>3.32896652110626</v>
      </c>
      <c r="G1012" s="65">
        <f t="shared" si="33"/>
        <v>1.12994071146245</v>
      </c>
    </row>
    <row r="1013" ht="18.75" customHeight="1" spans="1:7">
      <c r="A1013" s="102">
        <v>2150501</v>
      </c>
      <c r="B1013" s="266" t="s">
        <v>161</v>
      </c>
      <c r="C1013" s="74">
        <v>354</v>
      </c>
      <c r="D1013" s="74">
        <v>587</v>
      </c>
      <c r="E1013" s="74">
        <v>850</v>
      </c>
      <c r="F1013" s="65">
        <f t="shared" si="32"/>
        <v>2.40112994350282</v>
      </c>
      <c r="G1013" s="65">
        <f t="shared" si="33"/>
        <v>1.44804088586031</v>
      </c>
    </row>
    <row r="1014" ht="18.75" customHeight="1" spans="1:7">
      <c r="A1014" s="102">
        <v>2150502</v>
      </c>
      <c r="B1014" s="266" t="s">
        <v>162</v>
      </c>
      <c r="C1014" s="74">
        <v>327</v>
      </c>
      <c r="D1014" s="74"/>
      <c r="E1014" s="74"/>
      <c r="F1014" s="65">
        <f t="shared" si="32"/>
        <v>0</v>
      </c>
      <c r="G1014" s="65" t="str">
        <f t="shared" si="33"/>
        <v/>
      </c>
    </row>
    <row r="1015" ht="18.75" customHeight="1" spans="1:7">
      <c r="A1015" s="102">
        <v>2150503</v>
      </c>
      <c r="B1015" s="266" t="s">
        <v>163</v>
      </c>
      <c r="C1015" s="74"/>
      <c r="D1015" s="74"/>
      <c r="E1015" s="74"/>
      <c r="F1015" s="65" t="str">
        <f t="shared" si="32"/>
        <v/>
      </c>
      <c r="G1015" s="65" t="str">
        <f t="shared" si="33"/>
        <v/>
      </c>
    </row>
    <row r="1016" ht="18.75" customHeight="1" spans="1:7">
      <c r="A1016" s="102">
        <v>2150505</v>
      </c>
      <c r="B1016" s="266" t="s">
        <v>925</v>
      </c>
      <c r="C1016" s="74"/>
      <c r="D1016" s="74"/>
      <c r="E1016" s="74"/>
      <c r="F1016" s="65" t="str">
        <f t="shared" si="32"/>
        <v/>
      </c>
      <c r="G1016" s="65" t="str">
        <f t="shared" si="33"/>
        <v/>
      </c>
    </row>
    <row r="1017" ht="18.75" customHeight="1" spans="1:7">
      <c r="A1017" s="102">
        <v>2150507</v>
      </c>
      <c r="B1017" s="266" t="s">
        <v>926</v>
      </c>
      <c r="C1017" s="74"/>
      <c r="D1017" s="74"/>
      <c r="E1017" s="74"/>
      <c r="F1017" s="65" t="str">
        <f t="shared" si="32"/>
        <v/>
      </c>
      <c r="G1017" s="65" t="str">
        <f t="shared" si="33"/>
        <v/>
      </c>
    </row>
    <row r="1018" ht="18.75" customHeight="1" spans="1:7">
      <c r="A1018" s="102">
        <v>2150508</v>
      </c>
      <c r="B1018" s="266" t="s">
        <v>927</v>
      </c>
      <c r="C1018" s="74"/>
      <c r="D1018" s="74"/>
      <c r="E1018" s="74"/>
      <c r="F1018" s="65" t="str">
        <f t="shared" si="32"/>
        <v/>
      </c>
      <c r="G1018" s="65" t="str">
        <f t="shared" si="33"/>
        <v/>
      </c>
    </row>
    <row r="1019" ht="18.75" customHeight="1" spans="1:7">
      <c r="A1019" s="102">
        <v>2150516</v>
      </c>
      <c r="B1019" s="266" t="s">
        <v>928</v>
      </c>
      <c r="C1019" s="74"/>
      <c r="D1019" s="74"/>
      <c r="E1019" s="74"/>
      <c r="F1019" s="65" t="str">
        <f t="shared" si="32"/>
        <v/>
      </c>
      <c r="G1019" s="65" t="str">
        <f t="shared" si="33"/>
        <v/>
      </c>
    </row>
    <row r="1020" ht="18.75" customHeight="1" spans="1:7">
      <c r="A1020" s="102">
        <v>2150517</v>
      </c>
      <c r="B1020" s="266" t="s">
        <v>929</v>
      </c>
      <c r="C1020" s="74"/>
      <c r="D1020" s="74"/>
      <c r="E1020" s="74"/>
      <c r="F1020" s="65" t="str">
        <f t="shared" si="32"/>
        <v/>
      </c>
      <c r="G1020" s="65" t="str">
        <f t="shared" si="33"/>
        <v/>
      </c>
    </row>
    <row r="1021" ht="18.75" customHeight="1" spans="1:7">
      <c r="A1021" s="102">
        <v>2150550</v>
      </c>
      <c r="B1021" s="266" t="s">
        <v>170</v>
      </c>
      <c r="C1021" s="74"/>
      <c r="D1021" s="74"/>
      <c r="E1021" s="74"/>
      <c r="F1021" s="65" t="str">
        <f t="shared" si="32"/>
        <v/>
      </c>
      <c r="G1021" s="65" t="str">
        <f t="shared" si="33"/>
        <v/>
      </c>
    </row>
    <row r="1022" s="260" customFormat="1" ht="18.75" customHeight="1" spans="1:7">
      <c r="A1022" s="102">
        <v>2150599</v>
      </c>
      <c r="B1022" s="266" t="s">
        <v>930</v>
      </c>
      <c r="C1022" s="74">
        <v>6</v>
      </c>
      <c r="D1022" s="74">
        <v>1437</v>
      </c>
      <c r="E1022" s="74">
        <v>1437</v>
      </c>
      <c r="F1022" s="65">
        <f t="shared" si="32"/>
        <v>239.5</v>
      </c>
      <c r="G1022" s="65">
        <f t="shared" si="33"/>
        <v>1</v>
      </c>
    </row>
    <row r="1023" ht="18.75" customHeight="1" spans="1:7">
      <c r="A1023" s="102">
        <v>21507</v>
      </c>
      <c r="B1023" s="266" t="s">
        <v>931</v>
      </c>
      <c r="C1023" s="60">
        <f>SUM(C1024:C1029)</f>
        <v>261</v>
      </c>
      <c r="D1023" s="60">
        <f>SUM(D1024:D1029)</f>
        <v>204</v>
      </c>
      <c r="E1023" s="60">
        <f>ROUND(SUM(E1024:E1029),2)</f>
        <v>294</v>
      </c>
      <c r="F1023" s="65">
        <f t="shared" si="32"/>
        <v>1.1264367816092</v>
      </c>
      <c r="G1023" s="65">
        <f t="shared" si="33"/>
        <v>1.44117647058824</v>
      </c>
    </row>
    <row r="1024" ht="18.75" customHeight="1" spans="1:7">
      <c r="A1024" s="102">
        <v>2150701</v>
      </c>
      <c r="B1024" s="266" t="s">
        <v>161</v>
      </c>
      <c r="C1024" s="74">
        <v>188</v>
      </c>
      <c r="D1024" s="74">
        <v>75</v>
      </c>
      <c r="E1024" s="74">
        <v>165</v>
      </c>
      <c r="F1024" s="65">
        <f t="shared" si="32"/>
        <v>0.877659574468085</v>
      </c>
      <c r="G1024" s="65">
        <f t="shared" si="33"/>
        <v>2.2</v>
      </c>
    </row>
    <row r="1025" ht="18.75" customHeight="1" spans="1:7">
      <c r="A1025" s="102">
        <v>2150702</v>
      </c>
      <c r="B1025" s="266" t="s">
        <v>162</v>
      </c>
      <c r="C1025" s="74">
        <v>33</v>
      </c>
      <c r="D1025" s="74"/>
      <c r="E1025" s="74"/>
      <c r="F1025" s="65">
        <f t="shared" si="32"/>
        <v>0</v>
      </c>
      <c r="G1025" s="65" t="str">
        <f t="shared" si="33"/>
        <v/>
      </c>
    </row>
    <row r="1026" ht="18.75" customHeight="1" spans="1:7">
      <c r="A1026" s="102">
        <v>2150703</v>
      </c>
      <c r="B1026" s="266" t="s">
        <v>163</v>
      </c>
      <c r="C1026" s="74"/>
      <c r="D1026" s="74"/>
      <c r="E1026" s="74"/>
      <c r="F1026" s="65" t="str">
        <f t="shared" si="32"/>
        <v/>
      </c>
      <c r="G1026" s="65" t="str">
        <f t="shared" si="33"/>
        <v/>
      </c>
    </row>
    <row r="1027" ht="18.75" customHeight="1" spans="1:7">
      <c r="A1027" s="102">
        <v>2150704</v>
      </c>
      <c r="B1027" s="266" t="s">
        <v>932</v>
      </c>
      <c r="C1027" s="74"/>
      <c r="D1027" s="74"/>
      <c r="E1027" s="74"/>
      <c r="F1027" s="65" t="str">
        <f t="shared" si="32"/>
        <v/>
      </c>
      <c r="G1027" s="65" t="str">
        <f t="shared" si="33"/>
        <v/>
      </c>
    </row>
    <row r="1028" ht="18.75" customHeight="1" spans="1:7">
      <c r="A1028" s="102">
        <v>2150705</v>
      </c>
      <c r="B1028" s="266" t="s">
        <v>933</v>
      </c>
      <c r="C1028" s="74"/>
      <c r="D1028" s="74"/>
      <c r="E1028" s="74"/>
      <c r="F1028" s="65" t="str">
        <f t="shared" si="32"/>
        <v/>
      </c>
      <c r="G1028" s="65" t="str">
        <f t="shared" si="33"/>
        <v/>
      </c>
    </row>
    <row r="1029" s="260" customFormat="1" ht="18.75" customHeight="1" spans="1:7">
      <c r="A1029" s="102">
        <v>2150799</v>
      </c>
      <c r="B1029" s="266" t="s">
        <v>934</v>
      </c>
      <c r="C1029" s="74">
        <v>40</v>
      </c>
      <c r="D1029" s="74">
        <v>129</v>
      </c>
      <c r="E1029" s="74">
        <v>129</v>
      </c>
      <c r="F1029" s="65">
        <f t="shared" si="32"/>
        <v>3.225</v>
      </c>
      <c r="G1029" s="65">
        <f t="shared" si="33"/>
        <v>1</v>
      </c>
    </row>
    <row r="1030" ht="18.75" customHeight="1" spans="1:7">
      <c r="A1030" s="102">
        <v>21508</v>
      </c>
      <c r="B1030" s="266" t="s">
        <v>935</v>
      </c>
      <c r="C1030" s="60">
        <f>SUM(C1031:C1037)</f>
        <v>21330</v>
      </c>
      <c r="D1030" s="60">
        <f>SUM(D1031:D1037)</f>
        <v>44211</v>
      </c>
      <c r="E1030" s="60">
        <f>ROUND(SUM(E1031:E1037),2)</f>
        <v>44254</v>
      </c>
      <c r="F1030" s="65">
        <f t="shared" si="32"/>
        <v>2.07473042662916</v>
      </c>
      <c r="G1030" s="65">
        <f t="shared" si="33"/>
        <v>1.00097260862681</v>
      </c>
    </row>
    <row r="1031" ht="18.75" customHeight="1" spans="1:7">
      <c r="A1031" s="102">
        <v>2150801</v>
      </c>
      <c r="B1031" s="266" t="s">
        <v>161</v>
      </c>
      <c r="C1031" s="74"/>
      <c r="D1031" s="74">
        <v>10</v>
      </c>
      <c r="E1031" s="74">
        <v>10</v>
      </c>
      <c r="F1031" s="65" t="str">
        <f t="shared" si="32"/>
        <v/>
      </c>
      <c r="G1031" s="65">
        <f t="shared" si="33"/>
        <v>1</v>
      </c>
    </row>
    <row r="1032" ht="18.75" customHeight="1" spans="1:7">
      <c r="A1032" s="102">
        <v>2150802</v>
      </c>
      <c r="B1032" s="266" t="s">
        <v>162</v>
      </c>
      <c r="C1032" s="74"/>
      <c r="D1032" s="74"/>
      <c r="E1032" s="74"/>
      <c r="F1032" s="65" t="str">
        <f t="shared" si="32"/>
        <v/>
      </c>
      <c r="G1032" s="65" t="str">
        <f t="shared" si="33"/>
        <v/>
      </c>
    </row>
    <row r="1033" ht="18.75" customHeight="1" spans="1:7">
      <c r="A1033" s="102">
        <v>2150803</v>
      </c>
      <c r="B1033" s="266" t="s">
        <v>163</v>
      </c>
      <c r="C1033" s="74"/>
      <c r="D1033" s="74"/>
      <c r="E1033" s="74"/>
      <c r="F1033" s="65" t="str">
        <f t="shared" si="32"/>
        <v/>
      </c>
      <c r="G1033" s="65" t="str">
        <f t="shared" si="33"/>
        <v/>
      </c>
    </row>
    <row r="1034" ht="18.75" customHeight="1" spans="1:7">
      <c r="A1034" s="102">
        <v>2150804</v>
      </c>
      <c r="B1034" s="266" t="s">
        <v>936</v>
      </c>
      <c r="C1034" s="74"/>
      <c r="D1034" s="74"/>
      <c r="E1034" s="74"/>
      <c r="F1034" s="65" t="str">
        <f t="shared" si="32"/>
        <v/>
      </c>
      <c r="G1034" s="65" t="str">
        <f t="shared" si="33"/>
        <v/>
      </c>
    </row>
    <row r="1035" ht="18.75" customHeight="1" spans="1:7">
      <c r="A1035" s="102">
        <v>2150805</v>
      </c>
      <c r="B1035" s="266" t="s">
        <v>937</v>
      </c>
      <c r="C1035" s="74">
        <v>73</v>
      </c>
      <c r="D1035" s="74"/>
      <c r="E1035" s="74"/>
      <c r="F1035" s="65">
        <f t="shared" si="32"/>
        <v>0</v>
      </c>
      <c r="G1035" s="65" t="str">
        <f t="shared" si="33"/>
        <v/>
      </c>
    </row>
    <row r="1036" ht="18.75" customHeight="1" spans="1:7">
      <c r="A1036" s="102">
        <v>2150806</v>
      </c>
      <c r="B1036" s="266" t="s">
        <v>938</v>
      </c>
      <c r="C1036" s="74">
        <v>159</v>
      </c>
      <c r="D1036" s="74"/>
      <c r="E1036" s="74"/>
      <c r="F1036" s="65">
        <f t="shared" si="32"/>
        <v>0</v>
      </c>
      <c r="G1036" s="65" t="str">
        <f t="shared" si="33"/>
        <v/>
      </c>
    </row>
    <row r="1037" s="260" customFormat="1" ht="18.75" customHeight="1" spans="1:7">
      <c r="A1037" s="102">
        <v>2150899</v>
      </c>
      <c r="B1037" s="266" t="s">
        <v>939</v>
      </c>
      <c r="C1037" s="74">
        <v>21098</v>
      </c>
      <c r="D1037" s="74">
        <v>44201</v>
      </c>
      <c r="E1037" s="74">
        <v>44244</v>
      </c>
      <c r="F1037" s="65">
        <f t="shared" si="32"/>
        <v>2.09707081239928</v>
      </c>
      <c r="G1037" s="65">
        <f t="shared" si="33"/>
        <v>1.00097282866903</v>
      </c>
    </row>
    <row r="1038" ht="18.75" customHeight="1" spans="1:7">
      <c r="A1038" s="102">
        <v>21599</v>
      </c>
      <c r="B1038" s="266" t="s">
        <v>940</v>
      </c>
      <c r="C1038" s="60">
        <f>SUM(C1039:C1043)</f>
        <v>86</v>
      </c>
      <c r="D1038" s="60">
        <f>SUM(D1039:D1043)</f>
        <v>0</v>
      </c>
      <c r="E1038" s="60">
        <f>ROUND(SUM(E1039:E1043),2)</f>
        <v>0</v>
      </c>
      <c r="F1038" s="65">
        <f t="shared" si="32"/>
        <v>0</v>
      </c>
      <c r="G1038" s="65" t="str">
        <f t="shared" si="33"/>
        <v/>
      </c>
    </row>
    <row r="1039" ht="18.75" customHeight="1" spans="1:7">
      <c r="A1039" s="102">
        <v>2159901</v>
      </c>
      <c r="B1039" s="266" t="s">
        <v>941</v>
      </c>
      <c r="C1039" s="74"/>
      <c r="D1039" s="74"/>
      <c r="E1039" s="74"/>
      <c r="F1039" s="65" t="str">
        <f t="shared" si="32"/>
        <v/>
      </c>
      <c r="G1039" s="65" t="str">
        <f t="shared" si="33"/>
        <v/>
      </c>
    </row>
    <row r="1040" ht="18.75" customHeight="1" spans="1:7">
      <c r="A1040" s="102">
        <v>2159904</v>
      </c>
      <c r="B1040" s="266" t="s">
        <v>942</v>
      </c>
      <c r="C1040" s="74">
        <v>86</v>
      </c>
      <c r="D1040" s="74"/>
      <c r="E1040" s="74"/>
      <c r="F1040" s="65">
        <f t="shared" si="32"/>
        <v>0</v>
      </c>
      <c r="G1040" s="65" t="str">
        <f t="shared" si="33"/>
        <v/>
      </c>
    </row>
    <row r="1041" ht="18.75" customHeight="1" spans="1:7">
      <c r="A1041" s="102">
        <v>2159905</v>
      </c>
      <c r="B1041" s="266" t="s">
        <v>943</v>
      </c>
      <c r="C1041" s="74"/>
      <c r="D1041" s="74"/>
      <c r="E1041" s="74"/>
      <c r="F1041" s="65" t="str">
        <f t="shared" si="32"/>
        <v/>
      </c>
      <c r="G1041" s="65" t="str">
        <f t="shared" si="33"/>
        <v/>
      </c>
    </row>
    <row r="1042" ht="18.75" customHeight="1" spans="1:7">
      <c r="A1042" s="102">
        <v>2159906</v>
      </c>
      <c r="B1042" s="266" t="s">
        <v>944</v>
      </c>
      <c r="C1042" s="74"/>
      <c r="D1042" s="74"/>
      <c r="E1042" s="74"/>
      <c r="F1042" s="65" t="str">
        <f t="shared" si="32"/>
        <v/>
      </c>
      <c r="G1042" s="65" t="str">
        <f t="shared" si="33"/>
        <v/>
      </c>
    </row>
    <row r="1043" s="260" customFormat="1" ht="18.75" customHeight="1" spans="1:7">
      <c r="A1043" s="102">
        <v>2159999</v>
      </c>
      <c r="B1043" s="266" t="s">
        <v>945</v>
      </c>
      <c r="C1043" s="74"/>
      <c r="D1043" s="74"/>
      <c r="E1043" s="74"/>
      <c r="F1043" s="65" t="str">
        <f t="shared" si="32"/>
        <v/>
      </c>
      <c r="G1043" s="65" t="str">
        <f t="shared" si="33"/>
        <v/>
      </c>
    </row>
    <row r="1044" s="260" customFormat="1" ht="18.75" customHeight="1" spans="1:7">
      <c r="A1044" s="102">
        <v>216</v>
      </c>
      <c r="B1044" s="266" t="s">
        <v>946</v>
      </c>
      <c r="C1044" s="63">
        <f>C1045+C1055+C1061</f>
        <v>1086</v>
      </c>
      <c r="D1044" s="63">
        <f>D1045+D1055+D1061</f>
        <v>1604</v>
      </c>
      <c r="E1044" s="63">
        <f>ROUND(E1045+E1055+E1061,2)</f>
        <v>1650</v>
      </c>
      <c r="F1044" s="65">
        <f t="shared" si="32"/>
        <v>1.51933701657459</v>
      </c>
      <c r="G1044" s="65">
        <f t="shared" si="33"/>
        <v>1.0286783042394</v>
      </c>
    </row>
    <row r="1045" ht="18.75" customHeight="1" spans="1:7">
      <c r="A1045" s="102">
        <v>21602</v>
      </c>
      <c r="B1045" s="266" t="s">
        <v>947</v>
      </c>
      <c r="C1045" s="60">
        <f>SUM(C1046:C1054)</f>
        <v>1055</v>
      </c>
      <c r="D1045" s="60">
        <f>SUM(D1046:D1054)</f>
        <v>1409</v>
      </c>
      <c r="E1045" s="60">
        <f>ROUND(SUM(E1046:E1054),2)</f>
        <v>1631</v>
      </c>
      <c r="F1045" s="65">
        <f t="shared" si="32"/>
        <v>1.54597156398104</v>
      </c>
      <c r="G1045" s="65">
        <f t="shared" si="33"/>
        <v>1.15755855216466</v>
      </c>
    </row>
    <row r="1046" ht="18.75" customHeight="1" spans="1:7">
      <c r="A1046" s="102">
        <v>2160201</v>
      </c>
      <c r="B1046" s="266" t="s">
        <v>161</v>
      </c>
      <c r="C1046" s="74">
        <v>98</v>
      </c>
      <c r="D1046" s="74">
        <v>137</v>
      </c>
      <c r="E1046" s="74">
        <v>241</v>
      </c>
      <c r="F1046" s="65">
        <f t="shared" si="32"/>
        <v>2.45918367346939</v>
      </c>
      <c r="G1046" s="65">
        <f t="shared" si="33"/>
        <v>1.75912408759124</v>
      </c>
    </row>
    <row r="1047" ht="18.75" customHeight="1" spans="1:7">
      <c r="A1047" s="102">
        <v>2160202</v>
      </c>
      <c r="B1047" s="266" t="s">
        <v>162</v>
      </c>
      <c r="C1047" s="74">
        <v>377</v>
      </c>
      <c r="D1047" s="74">
        <v>301</v>
      </c>
      <c r="E1047" s="74">
        <v>330</v>
      </c>
      <c r="F1047" s="65">
        <f t="shared" si="32"/>
        <v>0.875331564986737</v>
      </c>
      <c r="G1047" s="65">
        <f t="shared" si="33"/>
        <v>1.09634551495017</v>
      </c>
    </row>
    <row r="1048" ht="18.75" customHeight="1" spans="1:7">
      <c r="A1048" s="102">
        <v>2160203</v>
      </c>
      <c r="B1048" s="266" t="s">
        <v>163</v>
      </c>
      <c r="C1048" s="74"/>
      <c r="D1048" s="74"/>
      <c r="E1048" s="74"/>
      <c r="F1048" s="65" t="str">
        <f t="shared" si="32"/>
        <v/>
      </c>
      <c r="G1048" s="65" t="str">
        <f t="shared" si="33"/>
        <v/>
      </c>
    </row>
    <row r="1049" ht="18.75" customHeight="1" spans="1:7">
      <c r="A1049" s="102">
        <v>2160216</v>
      </c>
      <c r="B1049" s="266" t="s">
        <v>948</v>
      </c>
      <c r="C1049" s="74"/>
      <c r="D1049" s="74"/>
      <c r="E1049" s="74"/>
      <c r="F1049" s="65" t="str">
        <f t="shared" si="32"/>
        <v/>
      </c>
      <c r="G1049" s="65" t="str">
        <f t="shared" si="33"/>
        <v/>
      </c>
    </row>
    <row r="1050" ht="18.75" customHeight="1" spans="1:7">
      <c r="A1050" s="102">
        <v>2160217</v>
      </c>
      <c r="B1050" s="266" t="s">
        <v>949</v>
      </c>
      <c r="C1050" s="74"/>
      <c r="D1050" s="74"/>
      <c r="E1050" s="74"/>
      <c r="F1050" s="65" t="str">
        <f t="shared" si="32"/>
        <v/>
      </c>
      <c r="G1050" s="65" t="str">
        <f t="shared" si="33"/>
        <v/>
      </c>
    </row>
    <row r="1051" ht="18.75" customHeight="1" spans="1:7">
      <c r="A1051" s="102">
        <v>2160218</v>
      </c>
      <c r="B1051" s="266" t="s">
        <v>950</v>
      </c>
      <c r="C1051" s="74"/>
      <c r="D1051" s="74"/>
      <c r="E1051" s="74"/>
      <c r="F1051" s="65" t="str">
        <f t="shared" si="32"/>
        <v/>
      </c>
      <c r="G1051" s="65" t="str">
        <f t="shared" si="33"/>
        <v/>
      </c>
    </row>
    <row r="1052" ht="18.75" customHeight="1" spans="1:7">
      <c r="A1052" s="102">
        <v>2160219</v>
      </c>
      <c r="B1052" s="266" t="s">
        <v>951</v>
      </c>
      <c r="C1052" s="74"/>
      <c r="D1052" s="74"/>
      <c r="E1052" s="74"/>
      <c r="F1052" s="65" t="str">
        <f t="shared" si="32"/>
        <v/>
      </c>
      <c r="G1052" s="65" t="str">
        <f t="shared" si="33"/>
        <v/>
      </c>
    </row>
    <row r="1053" ht="18.75" customHeight="1" spans="1:7">
      <c r="A1053" s="102">
        <v>2160250</v>
      </c>
      <c r="B1053" s="266" t="s">
        <v>170</v>
      </c>
      <c r="C1053" s="74">
        <v>307</v>
      </c>
      <c r="D1053" s="74">
        <v>771</v>
      </c>
      <c r="E1053" s="74">
        <v>1050</v>
      </c>
      <c r="F1053" s="65">
        <f t="shared" ref="F1053:F1116" si="34">IFERROR(E1053/C1053,"")</f>
        <v>3.42019543973941</v>
      </c>
      <c r="G1053" s="65">
        <f t="shared" ref="G1053:G1116" si="35">IFERROR(E1053/D1053,"")</f>
        <v>1.36186770428016</v>
      </c>
    </row>
    <row r="1054" s="260" customFormat="1" ht="18.75" customHeight="1" spans="1:7">
      <c r="A1054" s="102">
        <v>2160299</v>
      </c>
      <c r="B1054" s="266" t="s">
        <v>952</v>
      </c>
      <c r="C1054" s="74">
        <v>273</v>
      </c>
      <c r="D1054" s="74">
        <v>200</v>
      </c>
      <c r="E1054" s="74">
        <v>10</v>
      </c>
      <c r="F1054" s="65">
        <f t="shared" si="34"/>
        <v>0.0366300366300366</v>
      </c>
      <c r="G1054" s="65">
        <f t="shared" si="35"/>
        <v>0.05</v>
      </c>
    </row>
    <row r="1055" ht="18.75" customHeight="1" spans="1:7">
      <c r="A1055" s="102">
        <v>21606</v>
      </c>
      <c r="B1055" s="266" t="s">
        <v>953</v>
      </c>
      <c r="C1055" s="60">
        <f>SUM(C1056:C1060)</f>
        <v>31</v>
      </c>
      <c r="D1055" s="60">
        <f>SUM(D1056:D1060)</f>
        <v>59</v>
      </c>
      <c r="E1055" s="60">
        <f>ROUND(SUM(E1056:E1060),2)</f>
        <v>5</v>
      </c>
      <c r="F1055" s="65">
        <f t="shared" si="34"/>
        <v>0.161290322580645</v>
      </c>
      <c r="G1055" s="65">
        <f t="shared" si="35"/>
        <v>0.0847457627118644</v>
      </c>
    </row>
    <row r="1056" ht="18.75" customHeight="1" spans="1:7">
      <c r="A1056" s="102">
        <v>2160601</v>
      </c>
      <c r="B1056" s="266" t="s">
        <v>161</v>
      </c>
      <c r="C1056" s="74"/>
      <c r="D1056" s="74"/>
      <c r="E1056" s="74"/>
      <c r="F1056" s="65" t="str">
        <f t="shared" si="34"/>
        <v/>
      </c>
      <c r="G1056" s="65" t="str">
        <f t="shared" si="35"/>
        <v/>
      </c>
    </row>
    <row r="1057" ht="18.75" customHeight="1" spans="1:7">
      <c r="A1057" s="102">
        <v>2160602</v>
      </c>
      <c r="B1057" s="266" t="s">
        <v>162</v>
      </c>
      <c r="C1057" s="74"/>
      <c r="D1057" s="74">
        <v>33</v>
      </c>
      <c r="E1057" s="74">
        <v>5</v>
      </c>
      <c r="F1057" s="65" t="str">
        <f t="shared" si="34"/>
        <v/>
      </c>
      <c r="G1057" s="65">
        <f t="shared" si="35"/>
        <v>0.151515151515152</v>
      </c>
    </row>
    <row r="1058" ht="18.75" customHeight="1" spans="1:7">
      <c r="A1058" s="102">
        <v>2160603</v>
      </c>
      <c r="B1058" s="266" t="s">
        <v>163</v>
      </c>
      <c r="C1058" s="74"/>
      <c r="D1058" s="74"/>
      <c r="E1058" s="74"/>
      <c r="F1058" s="65" t="str">
        <f t="shared" si="34"/>
        <v/>
      </c>
      <c r="G1058" s="65" t="str">
        <f t="shared" si="35"/>
        <v/>
      </c>
    </row>
    <row r="1059" ht="18.75" customHeight="1" spans="1:7">
      <c r="A1059" s="102">
        <v>2160607</v>
      </c>
      <c r="B1059" s="266" t="s">
        <v>954</v>
      </c>
      <c r="C1059" s="74"/>
      <c r="D1059" s="74"/>
      <c r="E1059" s="74"/>
      <c r="F1059" s="65" t="str">
        <f t="shared" si="34"/>
        <v/>
      </c>
      <c r="G1059" s="65" t="str">
        <f t="shared" si="35"/>
        <v/>
      </c>
    </row>
    <row r="1060" s="260" customFormat="1" ht="18.75" customHeight="1" spans="1:7">
      <c r="A1060" s="102">
        <v>2160699</v>
      </c>
      <c r="B1060" s="266" t="s">
        <v>955</v>
      </c>
      <c r="C1060" s="74">
        <v>31</v>
      </c>
      <c r="D1060" s="74">
        <v>26</v>
      </c>
      <c r="E1060" s="74"/>
      <c r="F1060" s="65">
        <f t="shared" si="34"/>
        <v>0</v>
      </c>
      <c r="G1060" s="65">
        <f t="shared" si="35"/>
        <v>0</v>
      </c>
    </row>
    <row r="1061" ht="18.75" customHeight="1" spans="1:7">
      <c r="A1061" s="102">
        <v>21699</v>
      </c>
      <c r="B1061" s="266" t="s">
        <v>956</v>
      </c>
      <c r="C1061" s="60">
        <f>SUM(C1062:C1063)</f>
        <v>0</v>
      </c>
      <c r="D1061" s="60">
        <f>SUM(D1062:D1063)</f>
        <v>136</v>
      </c>
      <c r="E1061" s="60">
        <f>ROUND(SUM(E1062:E1063),2)</f>
        <v>14</v>
      </c>
      <c r="F1061" s="65" t="str">
        <f t="shared" si="34"/>
        <v/>
      </c>
      <c r="G1061" s="65">
        <f t="shared" si="35"/>
        <v>0.102941176470588</v>
      </c>
    </row>
    <row r="1062" ht="18.75" customHeight="1" spans="1:7">
      <c r="A1062" s="102">
        <v>2169901</v>
      </c>
      <c r="B1062" s="266" t="s">
        <v>957</v>
      </c>
      <c r="C1062" s="74"/>
      <c r="D1062" s="74">
        <v>136</v>
      </c>
      <c r="E1062" s="74">
        <v>14</v>
      </c>
      <c r="F1062" s="65" t="str">
        <f t="shared" si="34"/>
        <v/>
      </c>
      <c r="G1062" s="65">
        <f t="shared" si="35"/>
        <v>0.102941176470588</v>
      </c>
    </row>
    <row r="1063" s="260" customFormat="1" ht="18.75" customHeight="1" spans="1:7">
      <c r="A1063" s="102">
        <v>2169999</v>
      </c>
      <c r="B1063" s="266" t="s">
        <v>958</v>
      </c>
      <c r="C1063" s="74"/>
      <c r="D1063" s="74"/>
      <c r="E1063" s="74"/>
      <c r="F1063" s="65" t="str">
        <f t="shared" si="34"/>
        <v/>
      </c>
      <c r="G1063" s="65" t="str">
        <f t="shared" si="35"/>
        <v/>
      </c>
    </row>
    <row r="1064" s="260" customFormat="1" ht="18.75" customHeight="1" spans="1:7">
      <c r="A1064" s="102">
        <v>217</v>
      </c>
      <c r="B1064" s="266" t="s">
        <v>959</v>
      </c>
      <c r="C1064" s="63">
        <f>C1065+C1072+C1082+C1088+C1091</f>
        <v>310</v>
      </c>
      <c r="D1064" s="63">
        <f>D1065+D1072+D1082+D1088+D1091</f>
        <v>220</v>
      </c>
      <c r="E1064" s="63">
        <f>ROUND(E1065+E1072+E1082+E1088+E1091,2)</f>
        <v>225</v>
      </c>
      <c r="F1064" s="65">
        <f t="shared" si="34"/>
        <v>0.725806451612903</v>
      </c>
      <c r="G1064" s="65">
        <f t="shared" si="35"/>
        <v>1.02272727272727</v>
      </c>
    </row>
    <row r="1065" ht="18.75" customHeight="1" spans="1:7">
      <c r="A1065" s="102">
        <v>21701</v>
      </c>
      <c r="B1065" s="266" t="s">
        <v>960</v>
      </c>
      <c r="C1065" s="60">
        <f>SUM(C1066:C1071)</f>
        <v>125</v>
      </c>
      <c r="D1065" s="60">
        <f>SUM(D1066:D1071)</f>
        <v>0</v>
      </c>
      <c r="E1065" s="60">
        <f>ROUND(SUM(E1066:E1071),2)</f>
        <v>0</v>
      </c>
      <c r="F1065" s="65">
        <f t="shared" si="34"/>
        <v>0</v>
      </c>
      <c r="G1065" s="65" t="str">
        <f t="shared" si="35"/>
        <v/>
      </c>
    </row>
    <row r="1066" ht="18.75" customHeight="1" spans="1:7">
      <c r="A1066" s="102">
        <v>2170101</v>
      </c>
      <c r="B1066" s="266" t="s">
        <v>161</v>
      </c>
      <c r="C1066" s="74"/>
      <c r="D1066" s="74"/>
      <c r="E1066" s="74"/>
      <c r="F1066" s="65" t="str">
        <f t="shared" si="34"/>
        <v/>
      </c>
      <c r="G1066" s="65" t="str">
        <f t="shared" si="35"/>
        <v/>
      </c>
    </row>
    <row r="1067" ht="18.75" customHeight="1" spans="1:7">
      <c r="A1067" s="102">
        <v>2170102</v>
      </c>
      <c r="B1067" s="266" t="s">
        <v>162</v>
      </c>
      <c r="C1067" s="74"/>
      <c r="D1067" s="74"/>
      <c r="E1067" s="74"/>
      <c r="F1067" s="65" t="str">
        <f t="shared" si="34"/>
        <v/>
      </c>
      <c r="G1067" s="65" t="str">
        <f t="shared" si="35"/>
        <v/>
      </c>
    </row>
    <row r="1068" ht="18.75" customHeight="1" spans="1:7">
      <c r="A1068" s="102">
        <v>2170103</v>
      </c>
      <c r="B1068" s="266" t="s">
        <v>163</v>
      </c>
      <c r="C1068" s="74"/>
      <c r="D1068" s="74"/>
      <c r="E1068" s="74"/>
      <c r="F1068" s="65" t="str">
        <f t="shared" si="34"/>
        <v/>
      </c>
      <c r="G1068" s="65" t="str">
        <f t="shared" si="35"/>
        <v/>
      </c>
    </row>
    <row r="1069" ht="18.75" customHeight="1" spans="1:7">
      <c r="A1069" s="102">
        <v>2170104</v>
      </c>
      <c r="B1069" s="266" t="s">
        <v>961</v>
      </c>
      <c r="C1069" s="74"/>
      <c r="D1069" s="74"/>
      <c r="E1069" s="74"/>
      <c r="F1069" s="65" t="str">
        <f t="shared" si="34"/>
        <v/>
      </c>
      <c r="G1069" s="65" t="str">
        <f t="shared" si="35"/>
        <v/>
      </c>
    </row>
    <row r="1070" ht="18.75" customHeight="1" spans="1:7">
      <c r="A1070" s="102">
        <v>2170150</v>
      </c>
      <c r="B1070" s="266" t="s">
        <v>170</v>
      </c>
      <c r="C1070" s="74"/>
      <c r="D1070" s="74"/>
      <c r="E1070" s="74"/>
      <c r="F1070" s="65" t="str">
        <f t="shared" si="34"/>
        <v/>
      </c>
      <c r="G1070" s="65" t="str">
        <f t="shared" si="35"/>
        <v/>
      </c>
    </row>
    <row r="1071" s="260" customFormat="1" ht="18.75" customHeight="1" spans="1:7">
      <c r="A1071" s="102">
        <v>2170199</v>
      </c>
      <c r="B1071" s="266" t="s">
        <v>962</v>
      </c>
      <c r="C1071" s="74">
        <v>125</v>
      </c>
      <c r="D1071" s="74"/>
      <c r="E1071" s="74"/>
      <c r="F1071" s="65">
        <f t="shared" si="34"/>
        <v>0</v>
      </c>
      <c r="G1071" s="65" t="str">
        <f t="shared" si="35"/>
        <v/>
      </c>
    </row>
    <row r="1072" ht="18.75" customHeight="1" spans="1:7">
      <c r="A1072" s="102">
        <v>21702</v>
      </c>
      <c r="B1072" s="266" t="s">
        <v>963</v>
      </c>
      <c r="C1072" s="60">
        <f>SUM(C1073:C1081)</f>
        <v>0</v>
      </c>
      <c r="D1072" s="60">
        <f>SUM(D1073:D1081)</f>
        <v>40</v>
      </c>
      <c r="E1072" s="60">
        <f>ROUND(SUM(E1073:E1081),2)</f>
        <v>40</v>
      </c>
      <c r="F1072" s="65" t="str">
        <f t="shared" si="34"/>
        <v/>
      </c>
      <c r="G1072" s="65">
        <f t="shared" si="35"/>
        <v>1</v>
      </c>
    </row>
    <row r="1073" ht="18.75" customHeight="1" spans="1:7">
      <c r="A1073" s="102">
        <v>2170201</v>
      </c>
      <c r="B1073" s="266" t="s">
        <v>964</v>
      </c>
      <c r="C1073" s="74"/>
      <c r="D1073" s="74"/>
      <c r="E1073" s="74"/>
      <c r="F1073" s="65" t="str">
        <f t="shared" si="34"/>
        <v/>
      </c>
      <c r="G1073" s="65" t="str">
        <f t="shared" si="35"/>
        <v/>
      </c>
    </row>
    <row r="1074" ht="18.75" customHeight="1" spans="1:7">
      <c r="A1074" s="102">
        <v>2170202</v>
      </c>
      <c r="B1074" s="266" t="s">
        <v>965</v>
      </c>
      <c r="C1074" s="74"/>
      <c r="D1074" s="74"/>
      <c r="E1074" s="74"/>
      <c r="F1074" s="65" t="str">
        <f t="shared" si="34"/>
        <v/>
      </c>
      <c r="G1074" s="65" t="str">
        <f t="shared" si="35"/>
        <v/>
      </c>
    </row>
    <row r="1075" ht="18.75" customHeight="1" spans="1:7">
      <c r="A1075" s="102">
        <v>2170203</v>
      </c>
      <c r="B1075" s="266" t="s">
        <v>966</v>
      </c>
      <c r="C1075" s="74"/>
      <c r="D1075" s="74"/>
      <c r="E1075" s="74"/>
      <c r="F1075" s="65" t="str">
        <f t="shared" si="34"/>
        <v/>
      </c>
      <c r="G1075" s="65" t="str">
        <f t="shared" si="35"/>
        <v/>
      </c>
    </row>
    <row r="1076" ht="18.75" customHeight="1" spans="1:7">
      <c r="A1076" s="102">
        <v>2170204</v>
      </c>
      <c r="B1076" s="266" t="s">
        <v>967</v>
      </c>
      <c r="C1076" s="74"/>
      <c r="D1076" s="74"/>
      <c r="E1076" s="74"/>
      <c r="F1076" s="65" t="str">
        <f t="shared" si="34"/>
        <v/>
      </c>
      <c r="G1076" s="65" t="str">
        <f t="shared" si="35"/>
        <v/>
      </c>
    </row>
    <row r="1077" ht="18.75" customHeight="1" spans="1:7">
      <c r="A1077" s="102">
        <v>2170205</v>
      </c>
      <c r="B1077" s="266" t="s">
        <v>968</v>
      </c>
      <c r="C1077" s="74"/>
      <c r="D1077" s="74"/>
      <c r="E1077" s="74"/>
      <c r="F1077" s="65" t="str">
        <f t="shared" si="34"/>
        <v/>
      </c>
      <c r="G1077" s="65" t="str">
        <f t="shared" si="35"/>
        <v/>
      </c>
    </row>
    <row r="1078" ht="18.75" customHeight="1" spans="1:7">
      <c r="A1078" s="102">
        <v>2170206</v>
      </c>
      <c r="B1078" s="266" t="s">
        <v>969</v>
      </c>
      <c r="C1078" s="74"/>
      <c r="D1078" s="74"/>
      <c r="E1078" s="74"/>
      <c r="F1078" s="65" t="str">
        <f t="shared" si="34"/>
        <v/>
      </c>
      <c r="G1078" s="65" t="str">
        <f t="shared" si="35"/>
        <v/>
      </c>
    </row>
    <row r="1079" ht="18.75" customHeight="1" spans="1:7">
      <c r="A1079" s="102">
        <v>2170207</v>
      </c>
      <c r="B1079" s="266" t="s">
        <v>970</v>
      </c>
      <c r="C1079" s="74"/>
      <c r="D1079" s="74"/>
      <c r="E1079" s="74"/>
      <c r="F1079" s="65" t="str">
        <f t="shared" si="34"/>
        <v/>
      </c>
      <c r="G1079" s="65" t="str">
        <f t="shared" si="35"/>
        <v/>
      </c>
    </row>
    <row r="1080" ht="18.75" customHeight="1" spans="1:7">
      <c r="A1080" s="102">
        <v>2170208</v>
      </c>
      <c r="B1080" s="266" t="s">
        <v>971</v>
      </c>
      <c r="C1080" s="74"/>
      <c r="D1080" s="74"/>
      <c r="E1080" s="74"/>
      <c r="F1080" s="65" t="str">
        <f t="shared" si="34"/>
        <v/>
      </c>
      <c r="G1080" s="65" t="str">
        <f t="shared" si="35"/>
        <v/>
      </c>
    </row>
    <row r="1081" s="260" customFormat="1" ht="18.75" customHeight="1" spans="1:7">
      <c r="A1081" s="102">
        <v>2170299</v>
      </c>
      <c r="B1081" s="266" t="s">
        <v>972</v>
      </c>
      <c r="C1081" s="74"/>
      <c r="D1081" s="74">
        <v>40</v>
      </c>
      <c r="E1081" s="74">
        <v>40</v>
      </c>
      <c r="F1081" s="65" t="str">
        <f t="shared" si="34"/>
        <v/>
      </c>
      <c r="G1081" s="65">
        <f t="shared" si="35"/>
        <v>1</v>
      </c>
    </row>
    <row r="1082" ht="18.75" customHeight="1" spans="1:7">
      <c r="A1082" s="102">
        <v>21703</v>
      </c>
      <c r="B1082" s="266" t="s">
        <v>973</v>
      </c>
      <c r="C1082" s="60">
        <f>SUM(C1083:C1087)</f>
        <v>185</v>
      </c>
      <c r="D1082" s="60">
        <f>SUM(D1083:D1087)</f>
        <v>0</v>
      </c>
      <c r="E1082" s="60">
        <f>ROUND(SUM(E1083:E1087),2)</f>
        <v>0</v>
      </c>
      <c r="F1082" s="65">
        <f t="shared" si="34"/>
        <v>0</v>
      </c>
      <c r="G1082" s="65" t="str">
        <f t="shared" si="35"/>
        <v/>
      </c>
    </row>
    <row r="1083" ht="18.75" customHeight="1" spans="1:7">
      <c r="A1083" s="102">
        <v>2170301</v>
      </c>
      <c r="B1083" s="266" t="s">
        <v>974</v>
      </c>
      <c r="C1083" s="74"/>
      <c r="D1083" s="74"/>
      <c r="E1083" s="74"/>
      <c r="F1083" s="65" t="str">
        <f t="shared" si="34"/>
        <v/>
      </c>
      <c r="G1083" s="65" t="str">
        <f t="shared" si="35"/>
        <v/>
      </c>
    </row>
    <row r="1084" ht="18.75" customHeight="1" spans="1:7">
      <c r="A1084" s="102">
        <v>2170302</v>
      </c>
      <c r="B1084" s="266" t="s">
        <v>975</v>
      </c>
      <c r="C1084" s="74">
        <v>185</v>
      </c>
      <c r="D1084" s="74"/>
      <c r="E1084" s="74"/>
      <c r="F1084" s="65">
        <f t="shared" si="34"/>
        <v>0</v>
      </c>
      <c r="G1084" s="65" t="str">
        <f t="shared" si="35"/>
        <v/>
      </c>
    </row>
    <row r="1085" ht="18.75" customHeight="1" spans="1:7">
      <c r="A1085" s="102">
        <v>2170303</v>
      </c>
      <c r="B1085" s="266" t="s">
        <v>976</v>
      </c>
      <c r="C1085" s="74"/>
      <c r="D1085" s="74"/>
      <c r="E1085" s="74"/>
      <c r="F1085" s="65" t="str">
        <f t="shared" si="34"/>
        <v/>
      </c>
      <c r="G1085" s="65" t="str">
        <f t="shared" si="35"/>
        <v/>
      </c>
    </row>
    <row r="1086" ht="18.75" customHeight="1" spans="1:7">
      <c r="A1086" s="102">
        <v>2170304</v>
      </c>
      <c r="B1086" s="266" t="s">
        <v>977</v>
      </c>
      <c r="C1086" s="74"/>
      <c r="D1086" s="74"/>
      <c r="E1086" s="74"/>
      <c r="F1086" s="65" t="str">
        <f t="shared" si="34"/>
        <v/>
      </c>
      <c r="G1086" s="65" t="str">
        <f t="shared" si="35"/>
        <v/>
      </c>
    </row>
    <row r="1087" s="260" customFormat="1" ht="18.75" customHeight="1" spans="1:7">
      <c r="A1087" s="102">
        <v>2170399</v>
      </c>
      <c r="B1087" s="266" t="s">
        <v>978</v>
      </c>
      <c r="C1087" s="74"/>
      <c r="D1087" s="74"/>
      <c r="E1087" s="74"/>
      <c r="F1087" s="65" t="str">
        <f t="shared" si="34"/>
        <v/>
      </c>
      <c r="G1087" s="65" t="str">
        <f t="shared" si="35"/>
        <v/>
      </c>
    </row>
    <row r="1088" ht="18.75" customHeight="1" spans="1:7">
      <c r="A1088" s="102">
        <v>21704</v>
      </c>
      <c r="B1088" s="266" t="s">
        <v>979</v>
      </c>
      <c r="C1088" s="60">
        <f>C1089+C1090</f>
        <v>0</v>
      </c>
      <c r="D1088" s="60">
        <f>D1089+D1090</f>
        <v>0</v>
      </c>
      <c r="E1088" s="60">
        <f>ROUND(E1089+E1090,2)</f>
        <v>0</v>
      </c>
      <c r="F1088" s="65" t="str">
        <f t="shared" si="34"/>
        <v/>
      </c>
      <c r="G1088" s="65" t="str">
        <f t="shared" si="35"/>
        <v/>
      </c>
    </row>
    <row r="1089" ht="18.75" customHeight="1" spans="1:7">
      <c r="A1089" s="102">
        <v>2170401</v>
      </c>
      <c r="B1089" s="266" t="s">
        <v>980</v>
      </c>
      <c r="C1089" s="74"/>
      <c r="D1089" s="74"/>
      <c r="E1089" s="74"/>
      <c r="F1089" s="65" t="str">
        <f t="shared" si="34"/>
        <v/>
      </c>
      <c r="G1089" s="65" t="str">
        <f t="shared" si="35"/>
        <v/>
      </c>
    </row>
    <row r="1090" s="260" customFormat="1" ht="18.75" customHeight="1" spans="1:7">
      <c r="A1090" s="102">
        <v>2170499</v>
      </c>
      <c r="B1090" s="266" t="s">
        <v>981</v>
      </c>
      <c r="C1090" s="74"/>
      <c r="D1090" s="74"/>
      <c r="E1090" s="74"/>
      <c r="F1090" s="65" t="str">
        <f t="shared" si="34"/>
        <v/>
      </c>
      <c r="G1090" s="65" t="str">
        <f t="shared" si="35"/>
        <v/>
      </c>
    </row>
    <row r="1091" ht="18.75" customHeight="1" spans="1:7">
      <c r="A1091" s="102">
        <v>21799</v>
      </c>
      <c r="B1091" s="266" t="s">
        <v>982</v>
      </c>
      <c r="C1091" s="60">
        <f>C1092+C1093</f>
        <v>0</v>
      </c>
      <c r="D1091" s="60">
        <f>D1092+D1093</f>
        <v>180</v>
      </c>
      <c r="E1091" s="60">
        <f>ROUND(E1092+E1093,2)</f>
        <v>185</v>
      </c>
      <c r="F1091" s="65" t="str">
        <f t="shared" si="34"/>
        <v/>
      </c>
      <c r="G1091" s="65">
        <f t="shared" si="35"/>
        <v>1.02777777777778</v>
      </c>
    </row>
    <row r="1092" ht="18.75" customHeight="1" spans="1:7">
      <c r="A1092" s="102">
        <v>2179902</v>
      </c>
      <c r="B1092" s="266" t="s">
        <v>983</v>
      </c>
      <c r="C1092" s="74"/>
      <c r="D1092" s="74"/>
      <c r="E1092" s="74"/>
      <c r="F1092" s="65" t="str">
        <f t="shared" si="34"/>
        <v/>
      </c>
      <c r="G1092" s="65" t="str">
        <f t="shared" si="35"/>
        <v/>
      </c>
    </row>
    <row r="1093" s="260" customFormat="1" ht="18.75" customHeight="1" spans="1:7">
      <c r="A1093" s="102">
        <v>2179999</v>
      </c>
      <c r="B1093" s="266" t="s">
        <v>984</v>
      </c>
      <c r="C1093" s="74"/>
      <c r="D1093" s="74">
        <v>180</v>
      </c>
      <c r="E1093" s="74">
        <v>185</v>
      </c>
      <c r="F1093" s="65" t="str">
        <f t="shared" si="34"/>
        <v/>
      </c>
      <c r="G1093" s="65">
        <f t="shared" si="35"/>
        <v>1.02777777777778</v>
      </c>
    </row>
    <row r="1094" s="260" customFormat="1" ht="18.75" customHeight="1" spans="1:7">
      <c r="A1094" s="102">
        <v>219</v>
      </c>
      <c r="B1094" s="266" t="s">
        <v>985</v>
      </c>
      <c r="C1094" s="63">
        <f>SUM(C1095:C1103)</f>
        <v>55</v>
      </c>
      <c r="D1094" s="63">
        <f>SUM(D1095:D1103)</f>
        <v>0</v>
      </c>
      <c r="E1094" s="63">
        <f>ROUND(SUM(E1095:E1103),2)</f>
        <v>20</v>
      </c>
      <c r="F1094" s="65">
        <f t="shared" si="34"/>
        <v>0.363636363636364</v>
      </c>
      <c r="G1094" s="65" t="str">
        <f t="shared" si="35"/>
        <v/>
      </c>
    </row>
    <row r="1095" s="260" customFormat="1" ht="18.75" customHeight="1" spans="1:7">
      <c r="A1095" s="102">
        <v>21901</v>
      </c>
      <c r="B1095" s="266" t="s">
        <v>986</v>
      </c>
      <c r="C1095" s="74">
        <v>55</v>
      </c>
      <c r="D1095" s="74"/>
      <c r="E1095" s="74"/>
      <c r="F1095" s="65">
        <f t="shared" si="34"/>
        <v>0</v>
      </c>
      <c r="G1095" s="65" t="str">
        <f t="shared" si="35"/>
        <v/>
      </c>
    </row>
    <row r="1096" s="260" customFormat="1" ht="18.75" customHeight="1" spans="1:7">
      <c r="A1096" s="102">
        <v>21902</v>
      </c>
      <c r="B1096" s="266" t="s">
        <v>987</v>
      </c>
      <c r="C1096" s="74"/>
      <c r="D1096" s="74"/>
      <c r="E1096" s="74"/>
      <c r="F1096" s="65" t="str">
        <f t="shared" si="34"/>
        <v/>
      </c>
      <c r="G1096" s="65" t="str">
        <f t="shared" si="35"/>
        <v/>
      </c>
    </row>
    <row r="1097" s="260" customFormat="1" ht="18.75" customHeight="1" spans="1:7">
      <c r="A1097" s="102">
        <v>21903</v>
      </c>
      <c r="B1097" s="266" t="s">
        <v>988</v>
      </c>
      <c r="C1097" s="74"/>
      <c r="D1097" s="74"/>
      <c r="E1097" s="74"/>
      <c r="F1097" s="65" t="str">
        <f t="shared" si="34"/>
        <v/>
      </c>
      <c r="G1097" s="65" t="str">
        <f t="shared" si="35"/>
        <v/>
      </c>
    </row>
    <row r="1098" s="260" customFormat="1" ht="18.75" customHeight="1" spans="1:7">
      <c r="A1098" s="102">
        <v>21904</v>
      </c>
      <c r="B1098" s="266" t="s">
        <v>989</v>
      </c>
      <c r="C1098" s="74"/>
      <c r="D1098" s="74"/>
      <c r="E1098" s="74"/>
      <c r="F1098" s="65" t="str">
        <f t="shared" si="34"/>
        <v/>
      </c>
      <c r="G1098" s="65" t="str">
        <f t="shared" si="35"/>
        <v/>
      </c>
    </row>
    <row r="1099" s="260" customFormat="1" ht="18.75" customHeight="1" spans="1:7">
      <c r="A1099" s="102">
        <v>21905</v>
      </c>
      <c r="B1099" s="266" t="s">
        <v>990</v>
      </c>
      <c r="C1099" s="74"/>
      <c r="D1099" s="74"/>
      <c r="E1099" s="74"/>
      <c r="F1099" s="65" t="str">
        <f t="shared" si="34"/>
        <v/>
      </c>
      <c r="G1099" s="65" t="str">
        <f t="shared" si="35"/>
        <v/>
      </c>
    </row>
    <row r="1100" s="260" customFormat="1" ht="18.75" customHeight="1" spans="1:7">
      <c r="A1100" s="102">
        <v>21906</v>
      </c>
      <c r="B1100" s="266" t="s">
        <v>766</v>
      </c>
      <c r="C1100" s="74"/>
      <c r="D1100" s="74"/>
      <c r="E1100" s="74"/>
      <c r="F1100" s="65" t="str">
        <f t="shared" si="34"/>
        <v/>
      </c>
      <c r="G1100" s="65" t="str">
        <f t="shared" si="35"/>
        <v/>
      </c>
    </row>
    <row r="1101" s="260" customFormat="1" ht="18.75" customHeight="1" spans="1:7">
      <c r="A1101" s="102">
        <v>21907</v>
      </c>
      <c r="B1101" s="266" t="s">
        <v>991</v>
      </c>
      <c r="C1101" s="74"/>
      <c r="D1101" s="74"/>
      <c r="E1101" s="74"/>
      <c r="F1101" s="65" t="str">
        <f t="shared" si="34"/>
        <v/>
      </c>
      <c r="G1101" s="65" t="str">
        <f t="shared" si="35"/>
        <v/>
      </c>
    </row>
    <row r="1102" s="260" customFormat="1" ht="18.75" customHeight="1" spans="1:7">
      <c r="A1102" s="102">
        <v>21908</v>
      </c>
      <c r="B1102" s="266" t="s">
        <v>992</v>
      </c>
      <c r="C1102" s="74"/>
      <c r="D1102" s="74"/>
      <c r="E1102" s="74"/>
      <c r="F1102" s="65" t="str">
        <f t="shared" si="34"/>
        <v/>
      </c>
      <c r="G1102" s="65" t="str">
        <f t="shared" si="35"/>
        <v/>
      </c>
    </row>
    <row r="1103" s="260" customFormat="1" ht="18.75" customHeight="1" spans="1:7">
      <c r="A1103" s="102">
        <v>21999</v>
      </c>
      <c r="B1103" s="266" t="s">
        <v>993</v>
      </c>
      <c r="C1103" s="74"/>
      <c r="D1103" s="74"/>
      <c r="E1103" s="74">
        <v>20</v>
      </c>
      <c r="F1103" s="65" t="str">
        <f t="shared" si="34"/>
        <v/>
      </c>
      <c r="G1103" s="65" t="str">
        <f t="shared" si="35"/>
        <v/>
      </c>
    </row>
    <row r="1104" s="260" customFormat="1" ht="18.75" customHeight="1" spans="1:7">
      <c r="A1104" s="102">
        <v>220</v>
      </c>
      <c r="B1104" s="266" t="s">
        <v>994</v>
      </c>
      <c r="C1104" s="63">
        <f>C1105+C1132+C1147</f>
        <v>4860</v>
      </c>
      <c r="D1104" s="63">
        <f>D1105+D1132+D1147</f>
        <v>2455</v>
      </c>
      <c r="E1104" s="63">
        <f>ROUND(E1105+E1132+E1147,2)</f>
        <v>2600</v>
      </c>
      <c r="F1104" s="65">
        <f t="shared" si="34"/>
        <v>0.534979423868313</v>
      </c>
      <c r="G1104" s="65">
        <f t="shared" si="35"/>
        <v>1.05906313645621</v>
      </c>
    </row>
    <row r="1105" ht="18.75" customHeight="1" spans="1:7">
      <c r="A1105" s="102">
        <v>22001</v>
      </c>
      <c r="B1105" s="266" t="s">
        <v>995</v>
      </c>
      <c r="C1105" s="60">
        <f>SUM(C1106:C1131)</f>
        <v>4695</v>
      </c>
      <c r="D1105" s="60">
        <f>SUM(D1106:D1131)</f>
        <v>2395</v>
      </c>
      <c r="E1105" s="60">
        <f>ROUND(SUM(E1106:E1131),2)</f>
        <v>2540</v>
      </c>
      <c r="F1105" s="65">
        <f t="shared" si="34"/>
        <v>0.541001064962726</v>
      </c>
      <c r="G1105" s="65">
        <f t="shared" si="35"/>
        <v>1.06054279749478</v>
      </c>
    </row>
    <row r="1106" ht="18.75" customHeight="1" spans="1:7">
      <c r="A1106" s="102">
        <v>2200101</v>
      </c>
      <c r="B1106" s="266" t="s">
        <v>161</v>
      </c>
      <c r="C1106" s="74">
        <v>1158</v>
      </c>
      <c r="D1106" s="74">
        <v>1306</v>
      </c>
      <c r="E1106" s="74">
        <v>1750</v>
      </c>
      <c r="F1106" s="65">
        <f t="shared" si="34"/>
        <v>1.51122625215889</v>
      </c>
      <c r="G1106" s="65">
        <f t="shared" si="35"/>
        <v>1.33996937212864</v>
      </c>
    </row>
    <row r="1107" ht="18.75" customHeight="1" spans="1:7">
      <c r="A1107" s="102">
        <v>2200102</v>
      </c>
      <c r="B1107" s="266" t="s">
        <v>162</v>
      </c>
      <c r="C1107" s="74">
        <v>1361</v>
      </c>
      <c r="D1107" s="74">
        <v>729</v>
      </c>
      <c r="E1107" s="74">
        <v>100</v>
      </c>
      <c r="F1107" s="65">
        <f t="shared" si="34"/>
        <v>0.0734753857457752</v>
      </c>
      <c r="G1107" s="65">
        <f t="shared" si="35"/>
        <v>0.137174211248285</v>
      </c>
    </row>
    <row r="1108" ht="18.75" customHeight="1" spans="1:7">
      <c r="A1108" s="102">
        <v>2200103</v>
      </c>
      <c r="B1108" s="266" t="s">
        <v>163</v>
      </c>
      <c r="C1108" s="74">
        <v>1347</v>
      </c>
      <c r="D1108" s="74"/>
      <c r="E1108" s="74"/>
      <c r="F1108" s="65">
        <f t="shared" si="34"/>
        <v>0</v>
      </c>
      <c r="G1108" s="65" t="str">
        <f t="shared" si="35"/>
        <v/>
      </c>
    </row>
    <row r="1109" ht="18.75" customHeight="1" spans="1:7">
      <c r="A1109" s="102">
        <v>2200104</v>
      </c>
      <c r="B1109" s="266" t="s">
        <v>996</v>
      </c>
      <c r="C1109" s="74">
        <v>397</v>
      </c>
      <c r="D1109" s="74">
        <v>50</v>
      </c>
      <c r="E1109" s="74">
        <v>10</v>
      </c>
      <c r="F1109" s="65">
        <f t="shared" si="34"/>
        <v>0.0251889168765743</v>
      </c>
      <c r="G1109" s="65">
        <f t="shared" si="35"/>
        <v>0.2</v>
      </c>
    </row>
    <row r="1110" ht="18.75" customHeight="1" spans="1:7">
      <c r="A1110" s="102">
        <v>2200106</v>
      </c>
      <c r="B1110" s="266" t="s">
        <v>997</v>
      </c>
      <c r="C1110" s="74">
        <v>20</v>
      </c>
      <c r="D1110" s="74">
        <v>144</v>
      </c>
      <c r="E1110" s="74">
        <v>522</v>
      </c>
      <c r="F1110" s="65">
        <f t="shared" si="34"/>
        <v>26.1</v>
      </c>
      <c r="G1110" s="65">
        <f t="shared" si="35"/>
        <v>3.625</v>
      </c>
    </row>
    <row r="1111" ht="18.75" customHeight="1" spans="1:7">
      <c r="A1111" s="102">
        <v>2200107</v>
      </c>
      <c r="B1111" s="266" t="s">
        <v>998</v>
      </c>
      <c r="C1111" s="74"/>
      <c r="D1111" s="74"/>
      <c r="E1111" s="74"/>
      <c r="F1111" s="65" t="str">
        <f t="shared" si="34"/>
        <v/>
      </c>
      <c r="G1111" s="65" t="str">
        <f t="shared" si="35"/>
        <v/>
      </c>
    </row>
    <row r="1112" ht="18.75" customHeight="1" spans="1:7">
      <c r="A1112" s="102">
        <v>2200108</v>
      </c>
      <c r="B1112" s="266" t="s">
        <v>999</v>
      </c>
      <c r="C1112" s="74"/>
      <c r="D1112" s="74"/>
      <c r="E1112" s="74"/>
      <c r="F1112" s="65" t="str">
        <f t="shared" si="34"/>
        <v/>
      </c>
      <c r="G1112" s="65" t="str">
        <f t="shared" si="35"/>
        <v/>
      </c>
    </row>
    <row r="1113" ht="18.75" customHeight="1" spans="1:7">
      <c r="A1113" s="102">
        <v>2200109</v>
      </c>
      <c r="B1113" s="266" t="s">
        <v>1000</v>
      </c>
      <c r="C1113" s="74">
        <v>207</v>
      </c>
      <c r="D1113" s="74"/>
      <c r="E1113" s="74"/>
      <c r="F1113" s="65">
        <f t="shared" si="34"/>
        <v>0</v>
      </c>
      <c r="G1113" s="65" t="str">
        <f t="shared" si="35"/>
        <v/>
      </c>
    </row>
    <row r="1114" ht="18.75" customHeight="1" spans="1:7">
      <c r="A1114" s="102">
        <v>2200112</v>
      </c>
      <c r="B1114" s="266" t="s">
        <v>1001</v>
      </c>
      <c r="C1114" s="74"/>
      <c r="D1114" s="74">
        <v>70</v>
      </c>
      <c r="E1114" s="74">
        <v>62</v>
      </c>
      <c r="F1114" s="65" t="str">
        <f t="shared" si="34"/>
        <v/>
      </c>
      <c r="G1114" s="65">
        <f t="shared" si="35"/>
        <v>0.885714285714286</v>
      </c>
    </row>
    <row r="1115" ht="18.75" customHeight="1" spans="1:7">
      <c r="A1115" s="102">
        <v>2200113</v>
      </c>
      <c r="B1115" s="266" t="s">
        <v>1002</v>
      </c>
      <c r="C1115" s="74">
        <v>64</v>
      </c>
      <c r="D1115" s="74"/>
      <c r="E1115" s="74"/>
      <c r="F1115" s="65">
        <f t="shared" si="34"/>
        <v>0</v>
      </c>
      <c r="G1115" s="65" t="str">
        <f t="shared" si="35"/>
        <v/>
      </c>
    </row>
    <row r="1116" ht="18.75" customHeight="1" spans="1:7">
      <c r="A1116" s="102">
        <v>2200114</v>
      </c>
      <c r="B1116" s="266" t="s">
        <v>1003</v>
      </c>
      <c r="C1116" s="74"/>
      <c r="D1116" s="74"/>
      <c r="E1116" s="74"/>
      <c r="F1116" s="65" t="str">
        <f t="shared" si="34"/>
        <v/>
      </c>
      <c r="G1116" s="65" t="str">
        <f t="shared" si="35"/>
        <v/>
      </c>
    </row>
    <row r="1117" ht="18.75" customHeight="1" spans="1:7">
      <c r="A1117" s="102">
        <v>2200115</v>
      </c>
      <c r="B1117" s="266" t="s">
        <v>1004</v>
      </c>
      <c r="C1117" s="74"/>
      <c r="D1117" s="74"/>
      <c r="E1117" s="74"/>
      <c r="F1117" s="65" t="str">
        <f t="shared" ref="F1117:F1159" si="36">IFERROR(E1117/C1117,"")</f>
        <v/>
      </c>
      <c r="G1117" s="65" t="str">
        <f t="shared" ref="G1117:G1159" si="37">IFERROR(E1117/D1117,"")</f>
        <v/>
      </c>
    </row>
    <row r="1118" ht="18.75" customHeight="1" spans="1:7">
      <c r="A1118" s="102">
        <v>2200116</v>
      </c>
      <c r="B1118" s="266" t="s">
        <v>1005</v>
      </c>
      <c r="C1118" s="74"/>
      <c r="D1118" s="74"/>
      <c r="E1118" s="74"/>
      <c r="F1118" s="65" t="str">
        <f t="shared" si="36"/>
        <v/>
      </c>
      <c r="G1118" s="65" t="str">
        <f t="shared" si="37"/>
        <v/>
      </c>
    </row>
    <row r="1119" ht="18.75" customHeight="1" spans="1:7">
      <c r="A1119" s="102">
        <v>2200119</v>
      </c>
      <c r="B1119" s="266" t="s">
        <v>1006</v>
      </c>
      <c r="C1119" s="74"/>
      <c r="D1119" s="74"/>
      <c r="E1119" s="74"/>
      <c r="F1119" s="65" t="str">
        <f t="shared" si="36"/>
        <v/>
      </c>
      <c r="G1119" s="65" t="str">
        <f t="shared" si="37"/>
        <v/>
      </c>
    </row>
    <row r="1120" ht="18.75" customHeight="1" spans="1:7">
      <c r="A1120" s="102">
        <v>2200120</v>
      </c>
      <c r="B1120" s="266" t="s">
        <v>1007</v>
      </c>
      <c r="C1120" s="74"/>
      <c r="D1120" s="74"/>
      <c r="E1120" s="74"/>
      <c r="F1120" s="65" t="str">
        <f t="shared" si="36"/>
        <v/>
      </c>
      <c r="G1120" s="65" t="str">
        <f t="shared" si="37"/>
        <v/>
      </c>
    </row>
    <row r="1121" ht="18.75" customHeight="1" spans="1:7">
      <c r="A1121" s="102">
        <v>2200121</v>
      </c>
      <c r="B1121" s="266" t="s">
        <v>1008</v>
      </c>
      <c r="C1121" s="74"/>
      <c r="D1121" s="74"/>
      <c r="E1121" s="74"/>
      <c r="F1121" s="65" t="str">
        <f t="shared" si="36"/>
        <v/>
      </c>
      <c r="G1121" s="65" t="str">
        <f t="shared" si="37"/>
        <v/>
      </c>
    </row>
    <row r="1122" ht="18.75" customHeight="1" spans="1:7">
      <c r="A1122" s="102">
        <v>2200122</v>
      </c>
      <c r="B1122" s="266" t="s">
        <v>1009</v>
      </c>
      <c r="C1122" s="74"/>
      <c r="D1122" s="74"/>
      <c r="E1122" s="74"/>
      <c r="F1122" s="65" t="str">
        <f t="shared" si="36"/>
        <v/>
      </c>
      <c r="G1122" s="65" t="str">
        <f t="shared" si="37"/>
        <v/>
      </c>
    </row>
    <row r="1123" ht="18.75" customHeight="1" spans="1:7">
      <c r="A1123" s="102">
        <v>2200123</v>
      </c>
      <c r="B1123" s="266" t="s">
        <v>1010</v>
      </c>
      <c r="C1123" s="74"/>
      <c r="D1123" s="74"/>
      <c r="E1123" s="74"/>
      <c r="F1123" s="65" t="str">
        <f t="shared" si="36"/>
        <v/>
      </c>
      <c r="G1123" s="65" t="str">
        <f t="shared" si="37"/>
        <v/>
      </c>
    </row>
    <row r="1124" ht="18.75" customHeight="1" spans="1:7">
      <c r="A1124" s="102">
        <v>2200124</v>
      </c>
      <c r="B1124" s="266" t="s">
        <v>1011</v>
      </c>
      <c r="C1124" s="74"/>
      <c r="D1124" s="74"/>
      <c r="E1124" s="74"/>
      <c r="F1124" s="65" t="str">
        <f t="shared" si="36"/>
        <v/>
      </c>
      <c r="G1124" s="65" t="str">
        <f t="shared" si="37"/>
        <v/>
      </c>
    </row>
    <row r="1125" ht="18.75" customHeight="1" spans="1:7">
      <c r="A1125" s="102">
        <v>2200125</v>
      </c>
      <c r="B1125" s="266" t="s">
        <v>1012</v>
      </c>
      <c r="C1125" s="74"/>
      <c r="D1125" s="74"/>
      <c r="E1125" s="74"/>
      <c r="F1125" s="65" t="str">
        <f t="shared" si="36"/>
        <v/>
      </c>
      <c r="G1125" s="65" t="str">
        <f t="shared" si="37"/>
        <v/>
      </c>
    </row>
    <row r="1126" ht="18.75" customHeight="1" spans="1:7">
      <c r="A1126" s="102">
        <v>2200126</v>
      </c>
      <c r="B1126" s="266" t="s">
        <v>1013</v>
      </c>
      <c r="C1126" s="74"/>
      <c r="D1126" s="74"/>
      <c r="E1126" s="74"/>
      <c r="F1126" s="65" t="str">
        <f t="shared" si="36"/>
        <v/>
      </c>
      <c r="G1126" s="65" t="str">
        <f t="shared" si="37"/>
        <v/>
      </c>
    </row>
    <row r="1127" ht="18.75" customHeight="1" spans="1:7">
      <c r="A1127" s="102">
        <v>2200127</v>
      </c>
      <c r="B1127" s="266" t="s">
        <v>1014</v>
      </c>
      <c r="C1127" s="74"/>
      <c r="D1127" s="74"/>
      <c r="E1127" s="74"/>
      <c r="F1127" s="65" t="str">
        <f t="shared" si="36"/>
        <v/>
      </c>
      <c r="G1127" s="65" t="str">
        <f t="shared" si="37"/>
        <v/>
      </c>
    </row>
    <row r="1128" ht="18.75" customHeight="1" spans="1:7">
      <c r="A1128" s="102">
        <v>2200128</v>
      </c>
      <c r="B1128" s="266" t="s">
        <v>1015</v>
      </c>
      <c r="C1128" s="74"/>
      <c r="D1128" s="74"/>
      <c r="E1128" s="74"/>
      <c r="F1128" s="65" t="str">
        <f t="shared" si="36"/>
        <v/>
      </c>
      <c r="G1128" s="65" t="str">
        <f t="shared" si="37"/>
        <v/>
      </c>
    </row>
    <row r="1129" ht="18.75" customHeight="1" spans="1:7">
      <c r="A1129" s="102">
        <v>2200129</v>
      </c>
      <c r="B1129" s="266" t="s">
        <v>1016</v>
      </c>
      <c r="C1129" s="74"/>
      <c r="D1129" s="74"/>
      <c r="E1129" s="74"/>
      <c r="F1129" s="65" t="str">
        <f t="shared" si="36"/>
        <v/>
      </c>
      <c r="G1129" s="65" t="str">
        <f t="shared" si="37"/>
        <v/>
      </c>
    </row>
    <row r="1130" ht="18.75" customHeight="1" spans="1:7">
      <c r="A1130" s="102">
        <v>2200150</v>
      </c>
      <c r="B1130" s="266" t="s">
        <v>170</v>
      </c>
      <c r="C1130" s="74"/>
      <c r="D1130" s="74"/>
      <c r="E1130" s="74"/>
      <c r="F1130" s="65" t="str">
        <f t="shared" si="36"/>
        <v/>
      </c>
      <c r="G1130" s="65" t="str">
        <f t="shared" si="37"/>
        <v/>
      </c>
    </row>
    <row r="1131" s="260" customFormat="1" ht="18.75" customHeight="1" spans="1:7">
      <c r="A1131" s="102">
        <v>2200199</v>
      </c>
      <c r="B1131" s="266" t="s">
        <v>1017</v>
      </c>
      <c r="C1131" s="74">
        <v>141</v>
      </c>
      <c r="D1131" s="74">
        <v>96</v>
      </c>
      <c r="E1131" s="74">
        <v>96</v>
      </c>
      <c r="F1131" s="65">
        <f t="shared" si="36"/>
        <v>0.680851063829787</v>
      </c>
      <c r="G1131" s="65">
        <f t="shared" si="37"/>
        <v>1</v>
      </c>
    </row>
    <row r="1132" ht="18.75" customHeight="1" spans="1:7">
      <c r="A1132" s="102">
        <v>22005</v>
      </c>
      <c r="B1132" s="266" t="s">
        <v>1018</v>
      </c>
      <c r="C1132" s="60">
        <f>SUM(C1133:C1146)</f>
        <v>165</v>
      </c>
      <c r="D1132" s="60">
        <f>SUM(D1133:D1146)</f>
        <v>60</v>
      </c>
      <c r="E1132" s="60">
        <f>ROUND(SUM(E1133:E1146),2)</f>
        <v>60</v>
      </c>
      <c r="F1132" s="65">
        <f t="shared" si="36"/>
        <v>0.363636363636364</v>
      </c>
      <c r="G1132" s="65">
        <f t="shared" si="37"/>
        <v>1</v>
      </c>
    </row>
    <row r="1133" ht="18.75" customHeight="1" spans="1:7">
      <c r="A1133" s="102">
        <v>2200501</v>
      </c>
      <c r="B1133" s="266" t="s">
        <v>161</v>
      </c>
      <c r="C1133" s="74"/>
      <c r="D1133" s="74"/>
      <c r="E1133" s="74"/>
      <c r="F1133" s="65" t="str">
        <f t="shared" si="36"/>
        <v/>
      </c>
      <c r="G1133" s="65" t="str">
        <f t="shared" si="37"/>
        <v/>
      </c>
    </row>
    <row r="1134" ht="18.75" customHeight="1" spans="1:7">
      <c r="A1134" s="102">
        <v>2200502</v>
      </c>
      <c r="B1134" s="266" t="s">
        <v>162</v>
      </c>
      <c r="C1134" s="74">
        <v>135</v>
      </c>
      <c r="D1134" s="74">
        <v>40</v>
      </c>
      <c r="E1134" s="74">
        <v>40</v>
      </c>
      <c r="F1134" s="65">
        <f t="shared" si="36"/>
        <v>0.296296296296296</v>
      </c>
      <c r="G1134" s="65">
        <f t="shared" si="37"/>
        <v>1</v>
      </c>
    </row>
    <row r="1135" ht="18.75" customHeight="1" spans="1:7">
      <c r="A1135" s="102">
        <v>2200503</v>
      </c>
      <c r="B1135" s="266" t="s">
        <v>163</v>
      </c>
      <c r="C1135" s="74"/>
      <c r="D1135" s="74"/>
      <c r="E1135" s="74"/>
      <c r="F1135" s="65" t="str">
        <f t="shared" si="36"/>
        <v/>
      </c>
      <c r="G1135" s="65" t="str">
        <f t="shared" si="37"/>
        <v/>
      </c>
    </row>
    <row r="1136" ht="18.75" customHeight="1" spans="1:7">
      <c r="A1136" s="102">
        <v>2200504</v>
      </c>
      <c r="B1136" s="266" t="s">
        <v>1019</v>
      </c>
      <c r="C1136" s="74"/>
      <c r="D1136" s="74"/>
      <c r="E1136" s="74"/>
      <c r="F1136" s="65" t="str">
        <f t="shared" si="36"/>
        <v/>
      </c>
      <c r="G1136" s="65" t="str">
        <f t="shared" si="37"/>
        <v/>
      </c>
    </row>
    <row r="1137" ht="18.75" customHeight="1" spans="1:7">
      <c r="A1137" s="102">
        <v>2200506</v>
      </c>
      <c r="B1137" s="266" t="s">
        <v>1020</v>
      </c>
      <c r="C1137" s="74"/>
      <c r="D1137" s="74"/>
      <c r="E1137" s="74"/>
      <c r="F1137" s="65" t="str">
        <f t="shared" si="36"/>
        <v/>
      </c>
      <c r="G1137" s="65" t="str">
        <f t="shared" si="37"/>
        <v/>
      </c>
    </row>
    <row r="1138" ht="18.75" customHeight="1" spans="1:7">
      <c r="A1138" s="102">
        <v>2200507</v>
      </c>
      <c r="B1138" s="266" t="s">
        <v>1021</v>
      </c>
      <c r="C1138" s="74"/>
      <c r="D1138" s="74"/>
      <c r="E1138" s="74"/>
      <c r="F1138" s="65" t="str">
        <f t="shared" si="36"/>
        <v/>
      </c>
      <c r="G1138" s="65" t="str">
        <f t="shared" si="37"/>
        <v/>
      </c>
    </row>
    <row r="1139" ht="18.75" customHeight="1" spans="1:7">
      <c r="A1139" s="102">
        <v>2200508</v>
      </c>
      <c r="B1139" s="266" t="s">
        <v>1022</v>
      </c>
      <c r="C1139" s="74"/>
      <c r="D1139" s="74"/>
      <c r="E1139" s="74"/>
      <c r="F1139" s="65" t="str">
        <f t="shared" si="36"/>
        <v/>
      </c>
      <c r="G1139" s="65" t="str">
        <f t="shared" si="37"/>
        <v/>
      </c>
    </row>
    <row r="1140" ht="18.75" customHeight="1" spans="1:7">
      <c r="A1140" s="102">
        <v>2200509</v>
      </c>
      <c r="B1140" s="266" t="s">
        <v>1023</v>
      </c>
      <c r="C1140" s="74">
        <v>30</v>
      </c>
      <c r="D1140" s="74">
        <v>20</v>
      </c>
      <c r="E1140" s="74">
        <v>20</v>
      </c>
      <c r="F1140" s="65">
        <f t="shared" si="36"/>
        <v>0.666666666666667</v>
      </c>
      <c r="G1140" s="65">
        <f t="shared" si="37"/>
        <v>1</v>
      </c>
    </row>
    <row r="1141" ht="18.75" customHeight="1" spans="1:7">
      <c r="A1141" s="102">
        <v>2200510</v>
      </c>
      <c r="B1141" s="266" t="s">
        <v>1024</v>
      </c>
      <c r="C1141" s="74"/>
      <c r="D1141" s="74"/>
      <c r="E1141" s="74"/>
      <c r="F1141" s="65" t="str">
        <f t="shared" si="36"/>
        <v/>
      </c>
      <c r="G1141" s="65" t="str">
        <f t="shared" si="37"/>
        <v/>
      </c>
    </row>
    <row r="1142" ht="18.75" customHeight="1" spans="1:7">
      <c r="A1142" s="102">
        <v>2200511</v>
      </c>
      <c r="B1142" s="266" t="s">
        <v>1025</v>
      </c>
      <c r="C1142" s="74"/>
      <c r="D1142" s="74"/>
      <c r="E1142" s="74"/>
      <c r="F1142" s="65" t="str">
        <f t="shared" si="36"/>
        <v/>
      </c>
      <c r="G1142" s="65" t="str">
        <f t="shared" si="37"/>
        <v/>
      </c>
    </row>
    <row r="1143" ht="18.75" customHeight="1" spans="1:7">
      <c r="A1143" s="102">
        <v>2200512</v>
      </c>
      <c r="B1143" s="266" t="s">
        <v>1026</v>
      </c>
      <c r="C1143" s="74"/>
      <c r="D1143" s="74"/>
      <c r="E1143" s="74"/>
      <c r="F1143" s="65" t="str">
        <f t="shared" si="36"/>
        <v/>
      </c>
      <c r="G1143" s="65" t="str">
        <f t="shared" si="37"/>
        <v/>
      </c>
    </row>
    <row r="1144" ht="18.75" customHeight="1" spans="1:7">
      <c r="A1144" s="102">
        <v>2200513</v>
      </c>
      <c r="B1144" s="266" t="s">
        <v>1027</v>
      </c>
      <c r="C1144" s="74"/>
      <c r="D1144" s="74"/>
      <c r="E1144" s="74"/>
      <c r="F1144" s="65" t="str">
        <f t="shared" si="36"/>
        <v/>
      </c>
      <c r="G1144" s="65" t="str">
        <f t="shared" si="37"/>
        <v/>
      </c>
    </row>
    <row r="1145" ht="18.75" customHeight="1" spans="1:7">
      <c r="A1145" s="102">
        <v>2200514</v>
      </c>
      <c r="B1145" s="266" t="s">
        <v>1028</v>
      </c>
      <c r="C1145" s="74"/>
      <c r="D1145" s="74"/>
      <c r="E1145" s="74"/>
      <c r="F1145" s="65" t="str">
        <f t="shared" si="36"/>
        <v/>
      </c>
      <c r="G1145" s="65" t="str">
        <f t="shared" si="37"/>
        <v/>
      </c>
    </row>
    <row r="1146" s="260" customFormat="1" ht="18.75" customHeight="1" spans="1:7">
      <c r="A1146" s="102">
        <v>2200599</v>
      </c>
      <c r="B1146" s="266" t="s">
        <v>1029</v>
      </c>
      <c r="C1146" s="74"/>
      <c r="D1146" s="74"/>
      <c r="E1146" s="74"/>
      <c r="F1146" s="65" t="str">
        <f t="shared" si="36"/>
        <v/>
      </c>
      <c r="G1146" s="65" t="str">
        <f t="shared" si="37"/>
        <v/>
      </c>
    </row>
    <row r="1147" ht="18.75" customHeight="1" spans="1:7">
      <c r="A1147" s="102">
        <v>22099</v>
      </c>
      <c r="B1147" s="266" t="s">
        <v>1030</v>
      </c>
      <c r="C1147" s="60">
        <f>C1148</f>
        <v>0</v>
      </c>
      <c r="D1147" s="60">
        <f>D1148</f>
        <v>0</v>
      </c>
      <c r="E1147" s="60">
        <f>ROUND(E1148,2)</f>
        <v>0</v>
      </c>
      <c r="F1147" s="65" t="str">
        <f t="shared" si="36"/>
        <v/>
      </c>
      <c r="G1147" s="65" t="str">
        <f t="shared" si="37"/>
        <v/>
      </c>
    </row>
    <row r="1148" s="260" customFormat="1" ht="18.75" customHeight="1" spans="1:7">
      <c r="A1148" s="102">
        <v>2209999</v>
      </c>
      <c r="B1148" s="266" t="s">
        <v>1031</v>
      </c>
      <c r="C1148" s="74"/>
      <c r="D1148" s="74"/>
      <c r="E1148" s="74"/>
      <c r="F1148" s="65" t="str">
        <f t="shared" si="36"/>
        <v/>
      </c>
      <c r="G1148" s="65" t="str">
        <f t="shared" si="37"/>
        <v/>
      </c>
    </row>
    <row r="1149" s="260" customFormat="1" ht="18.75" customHeight="1" spans="1:7">
      <c r="A1149" s="102">
        <v>221</v>
      </c>
      <c r="B1149" s="266" t="s">
        <v>1032</v>
      </c>
      <c r="C1149" s="63">
        <f>C1150+C1162+C1166</f>
        <v>14343</v>
      </c>
      <c r="D1149" s="63">
        <f>D1150+D1162+D1166</f>
        <v>16371</v>
      </c>
      <c r="E1149" s="63">
        <f>ROUND(E1150+E1162+E1166,2)</f>
        <v>17256</v>
      </c>
      <c r="F1149" s="65">
        <f t="shared" si="36"/>
        <v>1.20309558669734</v>
      </c>
      <c r="G1149" s="65">
        <f t="shared" si="37"/>
        <v>1.05405900678028</v>
      </c>
    </row>
    <row r="1150" ht="18.75" customHeight="1" spans="1:7">
      <c r="A1150" s="102">
        <v>22101</v>
      </c>
      <c r="B1150" s="266" t="s">
        <v>1033</v>
      </c>
      <c r="C1150" s="60">
        <f>SUM(C1151:C1161)</f>
        <v>6292</v>
      </c>
      <c r="D1150" s="60">
        <f>SUM(D1151:D1161)</f>
        <v>7824</v>
      </c>
      <c r="E1150" s="60">
        <f>ROUND(SUM(E1151:E1161),2)</f>
        <v>8709</v>
      </c>
      <c r="F1150" s="65">
        <f t="shared" si="36"/>
        <v>1.38413858868404</v>
      </c>
      <c r="G1150" s="65">
        <f t="shared" si="37"/>
        <v>1.11311349693252</v>
      </c>
    </row>
    <row r="1151" ht="18.75" customHeight="1" spans="1:7">
      <c r="A1151" s="102">
        <v>2210101</v>
      </c>
      <c r="B1151" s="266" t="s">
        <v>1034</v>
      </c>
      <c r="C1151" s="74">
        <v>1140</v>
      </c>
      <c r="D1151" s="74"/>
      <c r="E1151" s="74">
        <v>30</v>
      </c>
      <c r="F1151" s="65">
        <f t="shared" si="36"/>
        <v>0.0263157894736842</v>
      </c>
      <c r="G1151" s="65" t="str">
        <f t="shared" si="37"/>
        <v/>
      </c>
    </row>
    <row r="1152" ht="18.75" customHeight="1" spans="1:7">
      <c r="A1152" s="102">
        <v>2210102</v>
      </c>
      <c r="B1152" s="266" t="s">
        <v>1035</v>
      </c>
      <c r="C1152" s="74"/>
      <c r="D1152" s="74"/>
      <c r="E1152" s="74"/>
      <c r="F1152" s="65" t="str">
        <f t="shared" si="36"/>
        <v/>
      </c>
      <c r="G1152" s="65" t="str">
        <f t="shared" si="37"/>
        <v/>
      </c>
    </row>
    <row r="1153" ht="18.75" customHeight="1" spans="1:7">
      <c r="A1153" s="102">
        <v>2210103</v>
      </c>
      <c r="B1153" s="266" t="s">
        <v>1036</v>
      </c>
      <c r="C1153" s="74">
        <v>2063</v>
      </c>
      <c r="D1153" s="74">
        <v>2024</v>
      </c>
      <c r="E1153" s="74">
        <v>2024</v>
      </c>
      <c r="F1153" s="65">
        <f t="shared" si="36"/>
        <v>0.981095492001939</v>
      </c>
      <c r="G1153" s="65">
        <f t="shared" si="37"/>
        <v>1</v>
      </c>
    </row>
    <row r="1154" ht="18.75" customHeight="1" spans="1:7">
      <c r="A1154" s="102">
        <v>2210104</v>
      </c>
      <c r="B1154" s="266" t="s">
        <v>1037</v>
      </c>
      <c r="C1154" s="74"/>
      <c r="D1154" s="74"/>
      <c r="E1154" s="74"/>
      <c r="F1154" s="65" t="str">
        <f t="shared" si="36"/>
        <v/>
      </c>
      <c r="G1154" s="65" t="str">
        <f t="shared" si="37"/>
        <v/>
      </c>
    </row>
    <row r="1155" ht="18.75" customHeight="1" spans="1:7">
      <c r="A1155" s="102">
        <v>2210105</v>
      </c>
      <c r="B1155" s="266" t="s">
        <v>1038</v>
      </c>
      <c r="C1155" s="74">
        <v>34</v>
      </c>
      <c r="D1155" s="74">
        <v>49</v>
      </c>
      <c r="E1155" s="74">
        <v>125</v>
      </c>
      <c r="F1155" s="65">
        <f t="shared" si="36"/>
        <v>3.67647058823529</v>
      </c>
      <c r="G1155" s="65">
        <f t="shared" si="37"/>
        <v>2.55102040816327</v>
      </c>
    </row>
    <row r="1156" ht="18.75" customHeight="1" spans="1:7">
      <c r="A1156" s="102">
        <v>2210106</v>
      </c>
      <c r="B1156" s="266" t="s">
        <v>1039</v>
      </c>
      <c r="C1156" s="74">
        <v>20</v>
      </c>
      <c r="D1156" s="74"/>
      <c r="E1156" s="74"/>
      <c r="F1156" s="65">
        <f t="shared" si="36"/>
        <v>0</v>
      </c>
      <c r="G1156" s="65" t="str">
        <f t="shared" si="37"/>
        <v/>
      </c>
    </row>
    <row r="1157" ht="18.75" customHeight="1" spans="1:7">
      <c r="A1157" s="102">
        <v>2210107</v>
      </c>
      <c r="B1157" s="266" t="s">
        <v>1040</v>
      </c>
      <c r="C1157" s="74">
        <v>561</v>
      </c>
      <c r="D1157" s="74">
        <v>49</v>
      </c>
      <c r="E1157" s="74">
        <v>49</v>
      </c>
      <c r="F1157" s="65">
        <f t="shared" si="36"/>
        <v>0.0873440285204991</v>
      </c>
      <c r="G1157" s="65">
        <f t="shared" si="37"/>
        <v>1</v>
      </c>
    </row>
    <row r="1158" ht="18.75" customHeight="1" spans="1:7">
      <c r="A1158" s="102">
        <v>2210108</v>
      </c>
      <c r="B1158" s="266" t="s">
        <v>1041</v>
      </c>
      <c r="C1158" s="74">
        <v>2455</v>
      </c>
      <c r="D1158" s="74">
        <v>5702</v>
      </c>
      <c r="E1158" s="74">
        <v>6481</v>
      </c>
      <c r="F1158" s="65">
        <f t="shared" si="36"/>
        <v>2.63991853360489</v>
      </c>
      <c r="G1158" s="65">
        <f t="shared" si="37"/>
        <v>1.13661873027008</v>
      </c>
    </row>
    <row r="1159" ht="18.75" customHeight="1" spans="1:7">
      <c r="A1159" s="102">
        <v>2210109</v>
      </c>
      <c r="B1159" s="266" t="s">
        <v>1042</v>
      </c>
      <c r="C1159" s="74">
        <v>19</v>
      </c>
      <c r="D1159" s="74"/>
      <c r="E1159" s="74"/>
      <c r="F1159" s="65">
        <f t="shared" si="36"/>
        <v>0</v>
      </c>
      <c r="G1159" s="65" t="str">
        <f t="shared" si="37"/>
        <v/>
      </c>
    </row>
    <row r="1160" s="260" customFormat="1" ht="18.75" customHeight="1" spans="1:7">
      <c r="A1160" s="157">
        <v>2210110</v>
      </c>
      <c r="B1160" s="271" t="s">
        <v>1043</v>
      </c>
      <c r="C1160" s="74"/>
      <c r="D1160" s="74"/>
      <c r="E1160" s="74"/>
      <c r="F1160" s="65"/>
      <c r="G1160" s="65"/>
    </row>
    <row r="1161" ht="18.75" customHeight="1" spans="1:7">
      <c r="A1161" s="102">
        <v>2210199</v>
      </c>
      <c r="B1161" s="266" t="s">
        <v>1044</v>
      </c>
      <c r="C1161" s="74"/>
      <c r="D1161" s="74"/>
      <c r="E1161" s="74"/>
      <c r="F1161" s="65" t="str">
        <f t="shared" ref="F1161:F1224" si="38">IFERROR(E1161/C1161,"")</f>
        <v/>
      </c>
      <c r="G1161" s="65" t="str">
        <f t="shared" ref="G1161:G1224" si="39">IFERROR(E1161/D1161,"")</f>
        <v/>
      </c>
    </row>
    <row r="1162" ht="18.75" customHeight="1" spans="1:7">
      <c r="A1162" s="102">
        <v>22102</v>
      </c>
      <c r="B1162" s="266" t="s">
        <v>1045</v>
      </c>
      <c r="C1162" s="60">
        <f>SUM(C1163:C1165)</f>
        <v>7923</v>
      </c>
      <c r="D1162" s="60">
        <f>SUM(D1163:D1165)</f>
        <v>8520</v>
      </c>
      <c r="E1162" s="60">
        <f>ROUND(SUM(E1163:E1165),2)</f>
        <v>8520</v>
      </c>
      <c r="F1162" s="65">
        <f t="shared" si="38"/>
        <v>1.07535024611889</v>
      </c>
      <c r="G1162" s="65">
        <f t="shared" si="39"/>
        <v>1</v>
      </c>
    </row>
    <row r="1163" ht="18.75" customHeight="1" spans="1:7">
      <c r="A1163" s="102">
        <v>2210201</v>
      </c>
      <c r="B1163" s="266" t="s">
        <v>1046</v>
      </c>
      <c r="C1163" s="74">
        <v>6214</v>
      </c>
      <c r="D1163" s="74">
        <v>7807</v>
      </c>
      <c r="E1163" s="74">
        <v>7807</v>
      </c>
      <c r="F1163" s="65">
        <f t="shared" si="38"/>
        <v>1.2563566140972</v>
      </c>
      <c r="G1163" s="65">
        <f t="shared" si="39"/>
        <v>1</v>
      </c>
    </row>
    <row r="1164" s="260" customFormat="1" ht="18.75" customHeight="1" spans="1:7">
      <c r="A1164" s="102">
        <v>2210202</v>
      </c>
      <c r="B1164" s="266" t="s">
        <v>1047</v>
      </c>
      <c r="C1164" s="74">
        <v>1709</v>
      </c>
      <c r="D1164" s="74">
        <v>713</v>
      </c>
      <c r="E1164" s="74">
        <v>713</v>
      </c>
      <c r="F1164" s="65">
        <f t="shared" si="38"/>
        <v>0.417203042715038</v>
      </c>
      <c r="G1164" s="65">
        <f t="shared" si="39"/>
        <v>1</v>
      </c>
    </row>
    <row r="1165" ht="18.75" customHeight="1" spans="1:7">
      <c r="A1165" s="102">
        <v>2210203</v>
      </c>
      <c r="B1165" s="266" t="s">
        <v>1048</v>
      </c>
      <c r="C1165" s="74"/>
      <c r="D1165" s="74"/>
      <c r="E1165" s="74"/>
      <c r="F1165" s="65" t="str">
        <f t="shared" si="38"/>
        <v/>
      </c>
      <c r="G1165" s="65" t="str">
        <f t="shared" si="39"/>
        <v/>
      </c>
    </row>
    <row r="1166" ht="18.75" customHeight="1" spans="1:7">
      <c r="A1166" s="102">
        <v>22103</v>
      </c>
      <c r="B1166" s="266" t="s">
        <v>1049</v>
      </c>
      <c r="C1166" s="60">
        <f>SUM(C1167:C1169)</f>
        <v>128</v>
      </c>
      <c r="D1166" s="60">
        <f>SUM(D1167:D1169)</f>
        <v>27</v>
      </c>
      <c r="E1166" s="60">
        <f>ROUND(SUM(E1167:E1169),2)</f>
        <v>27</v>
      </c>
      <c r="F1166" s="65">
        <f t="shared" si="38"/>
        <v>0.2109375</v>
      </c>
      <c r="G1166" s="65">
        <f t="shared" si="39"/>
        <v>1</v>
      </c>
    </row>
    <row r="1167" ht="18.75" customHeight="1" spans="1:7">
      <c r="A1167" s="102">
        <v>2210301</v>
      </c>
      <c r="B1167" s="266" t="s">
        <v>1050</v>
      </c>
      <c r="C1167" s="74"/>
      <c r="D1167" s="74"/>
      <c r="E1167" s="74"/>
      <c r="F1167" s="65" t="str">
        <f t="shared" si="38"/>
        <v/>
      </c>
      <c r="G1167" s="65" t="str">
        <f t="shared" si="39"/>
        <v/>
      </c>
    </row>
    <row r="1168" s="260" customFormat="1" ht="18.75" customHeight="1" spans="1:7">
      <c r="A1168" s="102">
        <v>2210302</v>
      </c>
      <c r="B1168" s="266" t="s">
        <v>1051</v>
      </c>
      <c r="C1168" s="74">
        <v>128</v>
      </c>
      <c r="D1168" s="74">
        <v>27</v>
      </c>
      <c r="E1168" s="74">
        <v>27</v>
      </c>
      <c r="F1168" s="65">
        <f t="shared" si="38"/>
        <v>0.2109375</v>
      </c>
      <c r="G1168" s="65">
        <f t="shared" si="39"/>
        <v>1</v>
      </c>
    </row>
    <row r="1169" s="260" customFormat="1" ht="18.75" customHeight="1" spans="1:7">
      <c r="A1169" s="102">
        <v>2210399</v>
      </c>
      <c r="B1169" s="266" t="s">
        <v>1052</v>
      </c>
      <c r="C1169" s="74"/>
      <c r="D1169" s="74"/>
      <c r="E1169" s="74"/>
      <c r="F1169" s="65" t="str">
        <f t="shared" si="38"/>
        <v/>
      </c>
      <c r="G1169" s="65" t="str">
        <f t="shared" si="39"/>
        <v/>
      </c>
    </row>
    <row r="1170" ht="18.75" customHeight="1" spans="1:7">
      <c r="A1170" s="102">
        <v>222</v>
      </c>
      <c r="B1170" s="266" t="s">
        <v>1053</v>
      </c>
      <c r="C1170" s="63">
        <f>C1171+C1189+C1195+C1201</f>
        <v>2396</v>
      </c>
      <c r="D1170" s="63">
        <f>D1171+D1189+D1195+D1201</f>
        <v>1044</v>
      </c>
      <c r="E1170" s="63">
        <f>ROUND(E1171+E1189+E1195+E1201,2)</f>
        <v>1100</v>
      </c>
      <c r="F1170" s="65">
        <f t="shared" si="38"/>
        <v>0.459098497495826</v>
      </c>
      <c r="G1170" s="65">
        <f t="shared" si="39"/>
        <v>1.0536398467433</v>
      </c>
    </row>
    <row r="1171" ht="18.75" customHeight="1" spans="1:7">
      <c r="A1171" s="102">
        <v>22201</v>
      </c>
      <c r="B1171" s="266" t="s">
        <v>1054</v>
      </c>
      <c r="C1171" s="60">
        <f>SUM(C1172:C1188)</f>
        <v>1222</v>
      </c>
      <c r="D1171" s="60">
        <f>SUM(D1172:D1188)</f>
        <v>1007</v>
      </c>
      <c r="E1171" s="60">
        <f>ROUND(SUM(E1172:E1188),2)</f>
        <v>1063</v>
      </c>
      <c r="F1171" s="65">
        <f t="shared" si="38"/>
        <v>0.869885433715221</v>
      </c>
      <c r="G1171" s="65">
        <f t="shared" si="39"/>
        <v>1.05561072492552</v>
      </c>
    </row>
    <row r="1172" ht="18.75" customHeight="1" spans="1:7">
      <c r="A1172" s="102">
        <v>2220101</v>
      </c>
      <c r="B1172" s="266" t="s">
        <v>161</v>
      </c>
      <c r="C1172" s="74"/>
      <c r="D1172" s="74"/>
      <c r="E1172" s="74"/>
      <c r="F1172" s="65" t="str">
        <f t="shared" si="38"/>
        <v/>
      </c>
      <c r="G1172" s="65" t="str">
        <f t="shared" si="39"/>
        <v/>
      </c>
    </row>
    <row r="1173" ht="18.75" customHeight="1" spans="1:7">
      <c r="A1173" s="102">
        <v>2220102</v>
      </c>
      <c r="B1173" s="266" t="s">
        <v>162</v>
      </c>
      <c r="C1173" s="74"/>
      <c r="D1173" s="74"/>
      <c r="E1173" s="74"/>
      <c r="F1173" s="65" t="str">
        <f t="shared" si="38"/>
        <v/>
      </c>
      <c r="G1173" s="65" t="str">
        <f t="shared" si="39"/>
        <v/>
      </c>
    </row>
    <row r="1174" ht="18.75" customHeight="1" spans="1:7">
      <c r="A1174" s="102">
        <v>2220103</v>
      </c>
      <c r="B1174" s="266" t="s">
        <v>163</v>
      </c>
      <c r="C1174" s="74"/>
      <c r="D1174" s="74"/>
      <c r="E1174" s="74"/>
      <c r="F1174" s="65" t="str">
        <f t="shared" si="38"/>
        <v/>
      </c>
      <c r="G1174" s="65" t="str">
        <f t="shared" si="39"/>
        <v/>
      </c>
    </row>
    <row r="1175" ht="18.75" customHeight="1" spans="1:7">
      <c r="A1175" s="102">
        <v>2220104</v>
      </c>
      <c r="B1175" s="266" t="s">
        <v>1055</v>
      </c>
      <c r="C1175" s="74"/>
      <c r="D1175" s="74"/>
      <c r="E1175" s="74"/>
      <c r="F1175" s="65" t="str">
        <f t="shared" si="38"/>
        <v/>
      </c>
      <c r="G1175" s="65" t="str">
        <f t="shared" si="39"/>
        <v/>
      </c>
    </row>
    <row r="1176" ht="18.75" customHeight="1" spans="1:7">
      <c r="A1176" s="102">
        <v>2220105</v>
      </c>
      <c r="B1176" s="266" t="s">
        <v>1056</v>
      </c>
      <c r="C1176" s="74"/>
      <c r="D1176" s="74"/>
      <c r="E1176" s="74"/>
      <c r="F1176" s="65" t="str">
        <f t="shared" si="38"/>
        <v/>
      </c>
      <c r="G1176" s="65" t="str">
        <f t="shared" si="39"/>
        <v/>
      </c>
    </row>
    <row r="1177" ht="18.75" customHeight="1" spans="1:7">
      <c r="A1177" s="102">
        <v>2220106</v>
      </c>
      <c r="B1177" s="266" t="s">
        <v>1057</v>
      </c>
      <c r="C1177" s="74"/>
      <c r="D1177" s="74"/>
      <c r="E1177" s="74"/>
      <c r="F1177" s="65" t="str">
        <f t="shared" si="38"/>
        <v/>
      </c>
      <c r="G1177" s="65" t="str">
        <f t="shared" si="39"/>
        <v/>
      </c>
    </row>
    <row r="1178" ht="18.75" customHeight="1" spans="1:7">
      <c r="A1178" s="102">
        <v>2220107</v>
      </c>
      <c r="B1178" s="266" t="s">
        <v>1058</v>
      </c>
      <c r="C1178" s="74"/>
      <c r="D1178" s="74"/>
      <c r="E1178" s="74"/>
      <c r="F1178" s="65" t="str">
        <f t="shared" si="38"/>
        <v/>
      </c>
      <c r="G1178" s="65" t="str">
        <f t="shared" si="39"/>
        <v/>
      </c>
    </row>
    <row r="1179" ht="18.75" customHeight="1" spans="1:7">
      <c r="A1179" s="102">
        <v>2220112</v>
      </c>
      <c r="B1179" s="266" t="s">
        <v>1059</v>
      </c>
      <c r="C1179" s="74"/>
      <c r="D1179" s="74"/>
      <c r="E1179" s="74"/>
      <c r="F1179" s="65" t="str">
        <f t="shared" si="38"/>
        <v/>
      </c>
      <c r="G1179" s="65" t="str">
        <f t="shared" si="39"/>
        <v/>
      </c>
    </row>
    <row r="1180" ht="18.75" customHeight="1" spans="1:7">
      <c r="A1180" s="102">
        <v>2220113</v>
      </c>
      <c r="B1180" s="266" t="s">
        <v>1060</v>
      </c>
      <c r="C1180" s="74"/>
      <c r="D1180" s="74"/>
      <c r="E1180" s="74"/>
      <c r="F1180" s="65" t="str">
        <f t="shared" si="38"/>
        <v/>
      </c>
      <c r="G1180" s="65" t="str">
        <f t="shared" si="39"/>
        <v/>
      </c>
    </row>
    <row r="1181" ht="18.75" customHeight="1" spans="1:7">
      <c r="A1181" s="102">
        <v>2220114</v>
      </c>
      <c r="B1181" s="266" t="s">
        <v>1061</v>
      </c>
      <c r="C1181" s="74"/>
      <c r="D1181" s="74"/>
      <c r="E1181" s="74"/>
      <c r="F1181" s="65" t="str">
        <f t="shared" si="38"/>
        <v/>
      </c>
      <c r="G1181" s="65" t="str">
        <f t="shared" si="39"/>
        <v/>
      </c>
    </row>
    <row r="1182" ht="18.75" customHeight="1" spans="1:7">
      <c r="A1182" s="102">
        <v>2220115</v>
      </c>
      <c r="B1182" s="266" t="s">
        <v>1062</v>
      </c>
      <c r="C1182" s="74">
        <v>789</v>
      </c>
      <c r="D1182" s="74">
        <v>667</v>
      </c>
      <c r="E1182" s="74">
        <v>723</v>
      </c>
      <c r="F1182" s="65">
        <f t="shared" si="38"/>
        <v>0.916349809885932</v>
      </c>
      <c r="G1182" s="65">
        <f t="shared" si="39"/>
        <v>1.08395802098951</v>
      </c>
    </row>
    <row r="1183" ht="18.75" customHeight="1" spans="1:7">
      <c r="A1183" s="102">
        <v>2220118</v>
      </c>
      <c r="B1183" s="266" t="s">
        <v>1063</v>
      </c>
      <c r="C1183" s="74"/>
      <c r="D1183" s="74"/>
      <c r="E1183" s="74"/>
      <c r="F1183" s="65" t="str">
        <f t="shared" si="38"/>
        <v/>
      </c>
      <c r="G1183" s="65" t="str">
        <f t="shared" si="39"/>
        <v/>
      </c>
    </row>
    <row r="1184" ht="18.75" customHeight="1" spans="1:7">
      <c r="A1184" s="102">
        <v>2220119</v>
      </c>
      <c r="B1184" s="266" t="s">
        <v>1064</v>
      </c>
      <c r="C1184" s="74"/>
      <c r="D1184" s="74"/>
      <c r="E1184" s="74"/>
      <c r="F1184" s="65" t="str">
        <f t="shared" si="38"/>
        <v/>
      </c>
      <c r="G1184" s="65" t="str">
        <f t="shared" si="39"/>
        <v/>
      </c>
    </row>
    <row r="1185" ht="18.75" customHeight="1" spans="1:7">
      <c r="A1185" s="102">
        <v>2220120</v>
      </c>
      <c r="B1185" s="266" t="s">
        <v>1065</v>
      </c>
      <c r="C1185" s="74"/>
      <c r="D1185" s="74"/>
      <c r="E1185" s="74"/>
      <c r="F1185" s="65" t="str">
        <f t="shared" si="38"/>
        <v/>
      </c>
      <c r="G1185" s="65" t="str">
        <f t="shared" si="39"/>
        <v/>
      </c>
    </row>
    <row r="1186" ht="18.75" customHeight="1" spans="1:7">
      <c r="A1186" s="102">
        <v>2220121</v>
      </c>
      <c r="B1186" s="266" t="s">
        <v>1066</v>
      </c>
      <c r="C1186" s="74"/>
      <c r="D1186" s="74"/>
      <c r="E1186" s="74"/>
      <c r="F1186" s="65" t="str">
        <f t="shared" si="38"/>
        <v/>
      </c>
      <c r="G1186" s="65" t="str">
        <f t="shared" si="39"/>
        <v/>
      </c>
    </row>
    <row r="1187" s="260" customFormat="1" ht="18.75" customHeight="1" spans="1:7">
      <c r="A1187" s="102">
        <v>2220150</v>
      </c>
      <c r="B1187" s="266" t="s">
        <v>170</v>
      </c>
      <c r="C1187" s="74"/>
      <c r="D1187" s="74"/>
      <c r="E1187" s="74"/>
      <c r="F1187" s="65" t="str">
        <f t="shared" si="38"/>
        <v/>
      </c>
      <c r="G1187" s="65" t="str">
        <f t="shared" si="39"/>
        <v/>
      </c>
    </row>
    <row r="1188" ht="18.75" customHeight="1" spans="1:7">
      <c r="A1188" s="102">
        <v>2220199</v>
      </c>
      <c r="B1188" s="266" t="s">
        <v>1067</v>
      </c>
      <c r="C1188" s="74">
        <v>433</v>
      </c>
      <c r="D1188" s="74">
        <v>340</v>
      </c>
      <c r="E1188" s="74">
        <v>340</v>
      </c>
      <c r="F1188" s="65">
        <f t="shared" si="38"/>
        <v>0.785219399538106</v>
      </c>
      <c r="G1188" s="65">
        <f t="shared" si="39"/>
        <v>1</v>
      </c>
    </row>
    <row r="1189" ht="18.75" customHeight="1" spans="1:7">
      <c r="A1189" s="102">
        <v>22203</v>
      </c>
      <c r="B1189" s="266" t="s">
        <v>1068</v>
      </c>
      <c r="C1189" s="60">
        <f>SUM(C1190:C1194)</f>
        <v>0</v>
      </c>
      <c r="D1189" s="60">
        <f>SUM(D1190:D1194)</f>
        <v>0</v>
      </c>
      <c r="E1189" s="60">
        <f>ROUND(SUM(E1190:E1194),2)</f>
        <v>0</v>
      </c>
      <c r="F1189" s="65" t="str">
        <f t="shared" si="38"/>
        <v/>
      </c>
      <c r="G1189" s="65" t="str">
        <f t="shared" si="39"/>
        <v/>
      </c>
    </row>
    <row r="1190" ht="18.75" customHeight="1" spans="1:7">
      <c r="A1190" s="102">
        <v>2220301</v>
      </c>
      <c r="B1190" s="266" t="s">
        <v>1069</v>
      </c>
      <c r="C1190" s="74"/>
      <c r="D1190" s="74"/>
      <c r="E1190" s="74"/>
      <c r="F1190" s="65" t="str">
        <f t="shared" si="38"/>
        <v/>
      </c>
      <c r="G1190" s="65" t="str">
        <f t="shared" si="39"/>
        <v/>
      </c>
    </row>
    <row r="1191" ht="18.75" customHeight="1" spans="1:7">
      <c r="A1191" s="102">
        <v>2220303</v>
      </c>
      <c r="B1191" s="266" t="s">
        <v>1070</v>
      </c>
      <c r="C1191" s="74"/>
      <c r="D1191" s="74"/>
      <c r="E1191" s="74"/>
      <c r="F1191" s="65" t="str">
        <f t="shared" si="38"/>
        <v/>
      </c>
      <c r="G1191" s="65" t="str">
        <f t="shared" si="39"/>
        <v/>
      </c>
    </row>
    <row r="1192" ht="18.75" customHeight="1" spans="1:7">
      <c r="A1192" s="102">
        <v>2220304</v>
      </c>
      <c r="B1192" s="266" t="s">
        <v>1071</v>
      </c>
      <c r="C1192" s="74"/>
      <c r="D1192" s="74"/>
      <c r="E1192" s="74"/>
      <c r="F1192" s="65" t="str">
        <f t="shared" si="38"/>
        <v/>
      </c>
      <c r="G1192" s="65" t="str">
        <f t="shared" si="39"/>
        <v/>
      </c>
    </row>
    <row r="1193" s="260" customFormat="1" ht="18.75" customHeight="1" spans="1:7">
      <c r="A1193" s="102">
        <v>2220305</v>
      </c>
      <c r="B1193" s="266" t="s">
        <v>1072</v>
      </c>
      <c r="C1193" s="74"/>
      <c r="D1193" s="74"/>
      <c r="E1193" s="74"/>
      <c r="F1193" s="65" t="str">
        <f t="shared" si="38"/>
        <v/>
      </c>
      <c r="G1193" s="65" t="str">
        <f t="shared" si="39"/>
        <v/>
      </c>
    </row>
    <row r="1194" ht="18.75" customHeight="1" spans="1:7">
      <c r="A1194" s="102">
        <v>2220399</v>
      </c>
      <c r="B1194" s="266" t="s">
        <v>1073</v>
      </c>
      <c r="C1194" s="74"/>
      <c r="D1194" s="74"/>
      <c r="E1194" s="74"/>
      <c r="F1194" s="65" t="str">
        <f t="shared" si="38"/>
        <v/>
      </c>
      <c r="G1194" s="65" t="str">
        <f t="shared" si="39"/>
        <v/>
      </c>
    </row>
    <row r="1195" ht="18.75" customHeight="1" spans="1:7">
      <c r="A1195" s="102">
        <v>22204</v>
      </c>
      <c r="B1195" s="266" t="s">
        <v>1074</v>
      </c>
      <c r="C1195" s="60">
        <f>SUM(C1196:C1200)</f>
        <v>31</v>
      </c>
      <c r="D1195" s="60">
        <f>SUM(D1196:D1200)</f>
        <v>0</v>
      </c>
      <c r="E1195" s="60">
        <f>ROUND(SUM(E1196:E1200),2)</f>
        <v>0</v>
      </c>
      <c r="F1195" s="65">
        <f t="shared" si="38"/>
        <v>0</v>
      </c>
      <c r="G1195" s="65" t="str">
        <f t="shared" si="39"/>
        <v/>
      </c>
    </row>
    <row r="1196" ht="18.75" customHeight="1" spans="1:7">
      <c r="A1196" s="102">
        <v>2220401</v>
      </c>
      <c r="B1196" s="266" t="s">
        <v>1075</v>
      </c>
      <c r="C1196" s="74"/>
      <c r="D1196" s="74"/>
      <c r="E1196" s="74"/>
      <c r="F1196" s="65" t="str">
        <f t="shared" si="38"/>
        <v/>
      </c>
      <c r="G1196" s="65" t="str">
        <f t="shared" si="39"/>
        <v/>
      </c>
    </row>
    <row r="1197" ht="18.75" customHeight="1" spans="1:7">
      <c r="A1197" s="102">
        <v>2220402</v>
      </c>
      <c r="B1197" s="266" t="s">
        <v>1076</v>
      </c>
      <c r="C1197" s="74"/>
      <c r="D1197" s="74"/>
      <c r="E1197" s="74"/>
      <c r="F1197" s="65" t="str">
        <f t="shared" si="38"/>
        <v/>
      </c>
      <c r="G1197" s="65" t="str">
        <f t="shared" si="39"/>
        <v/>
      </c>
    </row>
    <row r="1198" ht="18.75" customHeight="1" spans="1:7">
      <c r="A1198" s="102">
        <v>2220403</v>
      </c>
      <c r="B1198" s="266" t="s">
        <v>1077</v>
      </c>
      <c r="C1198" s="74">
        <v>31</v>
      </c>
      <c r="D1198" s="74"/>
      <c r="E1198" s="74"/>
      <c r="F1198" s="65">
        <f t="shared" si="38"/>
        <v>0</v>
      </c>
      <c r="G1198" s="65" t="str">
        <f t="shared" si="39"/>
        <v/>
      </c>
    </row>
    <row r="1199" s="260" customFormat="1" ht="18.75" customHeight="1" spans="1:7">
      <c r="A1199" s="102">
        <v>2220404</v>
      </c>
      <c r="B1199" s="266" t="s">
        <v>1078</v>
      </c>
      <c r="C1199" s="74"/>
      <c r="D1199" s="74"/>
      <c r="E1199" s="74"/>
      <c r="F1199" s="65" t="str">
        <f t="shared" si="38"/>
        <v/>
      </c>
      <c r="G1199" s="65" t="str">
        <f t="shared" si="39"/>
        <v/>
      </c>
    </row>
    <row r="1200" ht="18.75" customHeight="1" spans="1:7">
      <c r="A1200" s="102">
        <v>2220499</v>
      </c>
      <c r="B1200" s="266" t="s">
        <v>1079</v>
      </c>
      <c r="C1200" s="74"/>
      <c r="D1200" s="74"/>
      <c r="E1200" s="74"/>
      <c r="F1200" s="65" t="str">
        <f t="shared" si="38"/>
        <v/>
      </c>
      <c r="G1200" s="65" t="str">
        <f t="shared" si="39"/>
        <v/>
      </c>
    </row>
    <row r="1201" ht="18.75" customHeight="1" spans="1:7">
      <c r="A1201" s="102">
        <v>22205</v>
      </c>
      <c r="B1201" s="266" t="s">
        <v>1080</v>
      </c>
      <c r="C1201" s="60">
        <f>SUM(C1202:C1213)</f>
        <v>1143</v>
      </c>
      <c r="D1201" s="60">
        <f>SUM(D1202:D1213)</f>
        <v>37</v>
      </c>
      <c r="E1201" s="60">
        <f>ROUND(SUM(E1202:E1213),2)</f>
        <v>37</v>
      </c>
      <c r="F1201" s="65">
        <f t="shared" si="38"/>
        <v>0.0323709536307962</v>
      </c>
      <c r="G1201" s="65">
        <f t="shared" si="39"/>
        <v>1</v>
      </c>
    </row>
    <row r="1202" ht="18.75" customHeight="1" spans="1:7">
      <c r="A1202" s="102">
        <v>2220501</v>
      </c>
      <c r="B1202" s="266" t="s">
        <v>1081</v>
      </c>
      <c r="C1202" s="74"/>
      <c r="D1202" s="74"/>
      <c r="E1202" s="74"/>
      <c r="F1202" s="65" t="str">
        <f t="shared" si="38"/>
        <v/>
      </c>
      <c r="G1202" s="65" t="str">
        <f t="shared" si="39"/>
        <v/>
      </c>
    </row>
    <row r="1203" ht="18.75" customHeight="1" spans="1:7">
      <c r="A1203" s="102">
        <v>2220502</v>
      </c>
      <c r="B1203" s="266" t="s">
        <v>1082</v>
      </c>
      <c r="C1203" s="74"/>
      <c r="D1203" s="74"/>
      <c r="E1203" s="74"/>
      <c r="F1203" s="65" t="str">
        <f t="shared" si="38"/>
        <v/>
      </c>
      <c r="G1203" s="65" t="str">
        <f t="shared" si="39"/>
        <v/>
      </c>
    </row>
    <row r="1204" ht="18.75" customHeight="1" spans="1:7">
      <c r="A1204" s="102">
        <v>2220503</v>
      </c>
      <c r="B1204" s="266" t="s">
        <v>1083</v>
      </c>
      <c r="C1204" s="74"/>
      <c r="D1204" s="74"/>
      <c r="E1204" s="74"/>
      <c r="F1204" s="65" t="str">
        <f t="shared" si="38"/>
        <v/>
      </c>
      <c r="G1204" s="65" t="str">
        <f t="shared" si="39"/>
        <v/>
      </c>
    </row>
    <row r="1205" ht="18.75" customHeight="1" spans="1:7">
      <c r="A1205" s="102">
        <v>2220504</v>
      </c>
      <c r="B1205" s="266" t="s">
        <v>1084</v>
      </c>
      <c r="C1205" s="74"/>
      <c r="D1205" s="74"/>
      <c r="E1205" s="74"/>
      <c r="F1205" s="65" t="str">
        <f t="shared" si="38"/>
        <v/>
      </c>
      <c r="G1205" s="65" t="str">
        <f t="shared" si="39"/>
        <v/>
      </c>
    </row>
    <row r="1206" ht="18.75" customHeight="1" spans="1:7">
      <c r="A1206" s="102">
        <v>2220505</v>
      </c>
      <c r="B1206" s="266" t="s">
        <v>1085</v>
      </c>
      <c r="C1206" s="74"/>
      <c r="D1206" s="74"/>
      <c r="E1206" s="74"/>
      <c r="F1206" s="65" t="str">
        <f t="shared" si="38"/>
        <v/>
      </c>
      <c r="G1206" s="65" t="str">
        <f t="shared" si="39"/>
        <v/>
      </c>
    </row>
    <row r="1207" ht="18.75" customHeight="1" spans="1:7">
      <c r="A1207" s="102">
        <v>2220506</v>
      </c>
      <c r="B1207" s="266" t="s">
        <v>1086</v>
      </c>
      <c r="C1207" s="74"/>
      <c r="D1207" s="74"/>
      <c r="E1207" s="74"/>
      <c r="F1207" s="65" t="str">
        <f t="shared" si="38"/>
        <v/>
      </c>
      <c r="G1207" s="65" t="str">
        <f t="shared" si="39"/>
        <v/>
      </c>
    </row>
    <row r="1208" ht="18.75" customHeight="1" spans="1:7">
      <c r="A1208" s="102">
        <v>2220507</v>
      </c>
      <c r="B1208" s="266" t="s">
        <v>1087</v>
      </c>
      <c r="C1208" s="74"/>
      <c r="D1208" s="74"/>
      <c r="E1208" s="74"/>
      <c r="F1208" s="65" t="str">
        <f t="shared" si="38"/>
        <v/>
      </c>
      <c r="G1208" s="65" t="str">
        <f t="shared" si="39"/>
        <v/>
      </c>
    </row>
    <row r="1209" ht="18.75" customHeight="1" spans="1:7">
      <c r="A1209" s="102">
        <v>2220508</v>
      </c>
      <c r="B1209" s="266" t="s">
        <v>1088</v>
      </c>
      <c r="C1209" s="74"/>
      <c r="D1209" s="74"/>
      <c r="E1209" s="74"/>
      <c r="F1209" s="65" t="str">
        <f t="shared" si="38"/>
        <v/>
      </c>
      <c r="G1209" s="65" t="str">
        <f t="shared" si="39"/>
        <v/>
      </c>
    </row>
    <row r="1210" ht="18.75" customHeight="1" spans="1:7">
      <c r="A1210" s="102">
        <v>2220509</v>
      </c>
      <c r="B1210" s="266" t="s">
        <v>1089</v>
      </c>
      <c r="C1210" s="74"/>
      <c r="D1210" s="74"/>
      <c r="E1210" s="74"/>
      <c r="F1210" s="65" t="str">
        <f t="shared" si="38"/>
        <v/>
      </c>
      <c r="G1210" s="65" t="str">
        <f t="shared" si="39"/>
        <v/>
      </c>
    </row>
    <row r="1211" ht="18.75" customHeight="1" spans="1:7">
      <c r="A1211" s="102">
        <v>2220510</v>
      </c>
      <c r="B1211" s="266" t="s">
        <v>1090</v>
      </c>
      <c r="C1211" s="74"/>
      <c r="D1211" s="74"/>
      <c r="E1211" s="74"/>
      <c r="F1211" s="65" t="str">
        <f t="shared" si="38"/>
        <v/>
      </c>
      <c r="G1211" s="65" t="str">
        <f t="shared" si="39"/>
        <v/>
      </c>
    </row>
    <row r="1212" s="260" customFormat="1" ht="18.75" customHeight="1" spans="1:7">
      <c r="A1212" s="102">
        <v>2220511</v>
      </c>
      <c r="B1212" s="266" t="s">
        <v>1091</v>
      </c>
      <c r="C1212" s="74">
        <v>1143</v>
      </c>
      <c r="D1212" s="74">
        <v>37</v>
      </c>
      <c r="E1212" s="74">
        <v>37</v>
      </c>
      <c r="F1212" s="65">
        <f t="shared" si="38"/>
        <v>0.0323709536307962</v>
      </c>
      <c r="G1212" s="65">
        <f t="shared" si="39"/>
        <v>1</v>
      </c>
    </row>
    <row r="1213" s="260" customFormat="1" ht="18.75" customHeight="1" spans="1:7">
      <c r="A1213" s="102">
        <v>2220599</v>
      </c>
      <c r="B1213" s="266" t="s">
        <v>1092</v>
      </c>
      <c r="C1213" s="74"/>
      <c r="D1213" s="74"/>
      <c r="E1213" s="74"/>
      <c r="F1213" s="65" t="str">
        <f t="shared" si="38"/>
        <v/>
      </c>
      <c r="G1213" s="65" t="str">
        <f t="shared" si="39"/>
        <v/>
      </c>
    </row>
    <row r="1214" ht="18.75" customHeight="1" spans="1:7">
      <c r="A1214" s="102">
        <v>224</v>
      </c>
      <c r="B1214" s="266" t="s">
        <v>1093</v>
      </c>
      <c r="C1214" s="63">
        <f>C1215+C1226+C1233+C1241+C1254+C1258+C1262</f>
        <v>3115</v>
      </c>
      <c r="D1214" s="63">
        <f>D1215+D1226+D1233+D1241+D1254+D1258+D1262</f>
        <v>2660</v>
      </c>
      <c r="E1214" s="63">
        <f>ROUND(E1215+E1226+E1233+E1241+E1254+E1258+E1262,2)</f>
        <v>2700</v>
      </c>
      <c r="F1214" s="65">
        <f t="shared" si="38"/>
        <v>0.86677367576244</v>
      </c>
      <c r="G1214" s="65">
        <f t="shared" si="39"/>
        <v>1.01503759398496</v>
      </c>
    </row>
    <row r="1215" ht="18.75" customHeight="1" spans="1:7">
      <c r="A1215" s="102">
        <v>22401</v>
      </c>
      <c r="B1215" s="266" t="s">
        <v>1094</v>
      </c>
      <c r="C1215" s="60">
        <f>SUM(C1216:C1225)</f>
        <v>437</v>
      </c>
      <c r="D1215" s="60">
        <f>SUM(D1216:D1225)</f>
        <v>723</v>
      </c>
      <c r="E1215" s="60">
        <f>ROUND(SUM(E1216:E1225),2)</f>
        <v>584</v>
      </c>
      <c r="F1215" s="65">
        <f t="shared" si="38"/>
        <v>1.33638443935927</v>
      </c>
      <c r="G1215" s="65">
        <f t="shared" si="39"/>
        <v>0.807745504840941</v>
      </c>
    </row>
    <row r="1216" ht="18.75" customHeight="1" spans="1:7">
      <c r="A1216" s="102">
        <v>2240101</v>
      </c>
      <c r="B1216" s="266" t="s">
        <v>161</v>
      </c>
      <c r="C1216" s="74">
        <v>253</v>
      </c>
      <c r="D1216" s="74">
        <v>429</v>
      </c>
      <c r="E1216" s="74">
        <v>366</v>
      </c>
      <c r="F1216" s="65">
        <f t="shared" si="38"/>
        <v>1.44664031620553</v>
      </c>
      <c r="G1216" s="65">
        <f t="shared" si="39"/>
        <v>0.853146853146853</v>
      </c>
    </row>
    <row r="1217" ht="18.75" customHeight="1" spans="1:7">
      <c r="A1217" s="102">
        <v>2240102</v>
      </c>
      <c r="B1217" s="266" t="s">
        <v>162</v>
      </c>
      <c r="C1217" s="74">
        <v>30</v>
      </c>
      <c r="D1217" s="74">
        <v>74</v>
      </c>
      <c r="E1217" s="74">
        <v>40</v>
      </c>
      <c r="F1217" s="65">
        <f t="shared" si="38"/>
        <v>1.33333333333333</v>
      </c>
      <c r="G1217" s="65">
        <f t="shared" si="39"/>
        <v>0.540540540540541</v>
      </c>
    </row>
    <row r="1218" ht="18.75" customHeight="1" spans="1:7">
      <c r="A1218" s="102">
        <v>2240103</v>
      </c>
      <c r="B1218" s="266" t="s">
        <v>163</v>
      </c>
      <c r="C1218" s="74"/>
      <c r="D1218" s="74"/>
      <c r="E1218" s="74"/>
      <c r="F1218" s="65" t="str">
        <f t="shared" si="38"/>
        <v/>
      </c>
      <c r="G1218" s="65" t="str">
        <f t="shared" si="39"/>
        <v/>
      </c>
    </row>
    <row r="1219" ht="18.75" customHeight="1" spans="1:7">
      <c r="A1219" s="102">
        <v>2240104</v>
      </c>
      <c r="B1219" s="266" t="s">
        <v>1095</v>
      </c>
      <c r="C1219" s="74"/>
      <c r="D1219" s="74">
        <v>7</v>
      </c>
      <c r="E1219" s="74">
        <v>10</v>
      </c>
      <c r="F1219" s="65" t="str">
        <f t="shared" si="38"/>
        <v/>
      </c>
      <c r="G1219" s="65">
        <f t="shared" si="39"/>
        <v>1.42857142857143</v>
      </c>
    </row>
    <row r="1220" ht="18.75" customHeight="1" spans="1:7">
      <c r="A1220" s="102">
        <v>2240105</v>
      </c>
      <c r="B1220" s="266" t="s">
        <v>1096</v>
      </c>
      <c r="C1220" s="74"/>
      <c r="D1220" s="74"/>
      <c r="E1220" s="74"/>
      <c r="F1220" s="65" t="str">
        <f t="shared" si="38"/>
        <v/>
      </c>
      <c r="G1220" s="65" t="str">
        <f t="shared" si="39"/>
        <v/>
      </c>
    </row>
    <row r="1221" ht="18.75" customHeight="1" spans="1:7">
      <c r="A1221" s="102">
        <v>2240106</v>
      </c>
      <c r="B1221" s="266" t="s">
        <v>1097</v>
      </c>
      <c r="C1221" s="74">
        <v>92</v>
      </c>
      <c r="D1221" s="74">
        <v>8</v>
      </c>
      <c r="E1221" s="74">
        <v>83</v>
      </c>
      <c r="F1221" s="65">
        <f t="shared" si="38"/>
        <v>0.902173913043478</v>
      </c>
      <c r="G1221" s="65">
        <f t="shared" si="39"/>
        <v>10.375</v>
      </c>
    </row>
    <row r="1222" ht="18.75" customHeight="1" spans="1:7">
      <c r="A1222" s="102">
        <v>2240108</v>
      </c>
      <c r="B1222" s="266" t="s">
        <v>1098</v>
      </c>
      <c r="C1222" s="74">
        <v>32</v>
      </c>
      <c r="D1222" s="74">
        <v>65</v>
      </c>
      <c r="E1222" s="74">
        <v>25</v>
      </c>
      <c r="F1222" s="65">
        <f t="shared" si="38"/>
        <v>0.78125</v>
      </c>
      <c r="G1222" s="65">
        <f t="shared" si="39"/>
        <v>0.384615384615385</v>
      </c>
    </row>
    <row r="1223" ht="18.75" customHeight="1" spans="1:7">
      <c r="A1223" s="102">
        <v>2240109</v>
      </c>
      <c r="B1223" s="266" t="s">
        <v>1099</v>
      </c>
      <c r="C1223" s="74">
        <v>30</v>
      </c>
      <c r="D1223" s="74"/>
      <c r="E1223" s="74">
        <v>10</v>
      </c>
      <c r="F1223" s="65">
        <f t="shared" si="38"/>
        <v>0.333333333333333</v>
      </c>
      <c r="G1223" s="65" t="str">
        <f t="shared" si="39"/>
        <v/>
      </c>
    </row>
    <row r="1224" s="260" customFormat="1" ht="18.75" customHeight="1" spans="1:7">
      <c r="A1224" s="102">
        <v>2240150</v>
      </c>
      <c r="B1224" s="266" t="s">
        <v>170</v>
      </c>
      <c r="C1224" s="74"/>
      <c r="D1224" s="74"/>
      <c r="E1224" s="74"/>
      <c r="F1224" s="65" t="str">
        <f t="shared" si="38"/>
        <v/>
      </c>
      <c r="G1224" s="65" t="str">
        <f t="shared" si="39"/>
        <v/>
      </c>
    </row>
    <row r="1225" ht="18.75" customHeight="1" spans="1:7">
      <c r="A1225" s="102">
        <v>2240199</v>
      </c>
      <c r="B1225" s="266" t="s">
        <v>1100</v>
      </c>
      <c r="C1225" s="74"/>
      <c r="D1225" s="74">
        <v>140</v>
      </c>
      <c r="E1225" s="74">
        <v>50</v>
      </c>
      <c r="F1225" s="65" t="str">
        <f t="shared" ref="F1225:F1230" si="40">IFERROR(E1225/C1225,"")</f>
        <v/>
      </c>
      <c r="G1225" s="65">
        <f t="shared" ref="G1225:G1230" si="41">IFERROR(E1225/D1225,"")</f>
        <v>0.357142857142857</v>
      </c>
    </row>
    <row r="1226" ht="18.75" customHeight="1" spans="1:7">
      <c r="A1226" s="102">
        <v>22402</v>
      </c>
      <c r="B1226" s="266" t="s">
        <v>1101</v>
      </c>
      <c r="C1226" s="60">
        <f>SUM(C1227:C1232)</f>
        <v>637</v>
      </c>
      <c r="D1226" s="60">
        <f>SUM(D1227:D1232)</f>
        <v>1586</v>
      </c>
      <c r="E1226" s="60">
        <f>ROUND(SUM(E1227:E1232),2)</f>
        <v>1248</v>
      </c>
      <c r="F1226" s="65">
        <f t="shared" si="40"/>
        <v>1.95918367346939</v>
      </c>
      <c r="G1226" s="65">
        <f t="shared" si="41"/>
        <v>0.786885245901639</v>
      </c>
    </row>
    <row r="1227" ht="18.75" customHeight="1" spans="1:7">
      <c r="A1227" s="102">
        <v>2240201</v>
      </c>
      <c r="B1227" s="266" t="s">
        <v>161</v>
      </c>
      <c r="C1227" s="74"/>
      <c r="D1227" s="74"/>
      <c r="E1227" s="74"/>
      <c r="F1227" s="65" t="str">
        <f t="shared" si="40"/>
        <v/>
      </c>
      <c r="G1227" s="65" t="str">
        <f t="shared" si="41"/>
        <v/>
      </c>
    </row>
    <row r="1228" ht="18.75" customHeight="1" spans="1:7">
      <c r="A1228" s="102">
        <v>2240202</v>
      </c>
      <c r="B1228" s="266" t="s">
        <v>162</v>
      </c>
      <c r="C1228" s="74">
        <v>210</v>
      </c>
      <c r="D1228" s="74"/>
      <c r="E1228" s="74"/>
      <c r="F1228" s="65">
        <f t="shared" si="40"/>
        <v>0</v>
      </c>
      <c r="G1228" s="65" t="str">
        <f t="shared" si="41"/>
        <v/>
      </c>
    </row>
    <row r="1229" ht="18.75" customHeight="1" spans="1:7">
      <c r="A1229" s="102">
        <v>2240203</v>
      </c>
      <c r="B1229" s="266" t="s">
        <v>163</v>
      </c>
      <c r="C1229" s="74"/>
      <c r="D1229" s="74"/>
      <c r="E1229" s="74"/>
      <c r="F1229" s="65" t="str">
        <f t="shared" si="40"/>
        <v/>
      </c>
      <c r="G1229" s="65" t="str">
        <f t="shared" si="41"/>
        <v/>
      </c>
    </row>
    <row r="1230" s="260" customFormat="1" ht="18.75" customHeight="1" spans="1:7">
      <c r="A1230" s="102">
        <v>2240204</v>
      </c>
      <c r="B1230" s="266" t="s">
        <v>1102</v>
      </c>
      <c r="C1230" s="74"/>
      <c r="D1230" s="74">
        <v>82</v>
      </c>
      <c r="E1230" s="74">
        <v>82</v>
      </c>
      <c r="F1230" s="65" t="str">
        <f t="shared" si="40"/>
        <v/>
      </c>
      <c r="G1230" s="65">
        <f t="shared" si="41"/>
        <v>1</v>
      </c>
    </row>
    <row r="1231" ht="18.75" customHeight="1" spans="1:7">
      <c r="A1231" s="157">
        <v>2240250</v>
      </c>
      <c r="B1231" s="271" t="s">
        <v>170</v>
      </c>
      <c r="C1231" s="74"/>
      <c r="D1231" s="74"/>
      <c r="E1231" s="74"/>
      <c r="F1231" s="65"/>
      <c r="G1231" s="65"/>
    </row>
    <row r="1232" ht="18.75" customHeight="1" spans="1:7">
      <c r="A1232" s="102">
        <v>2240299</v>
      </c>
      <c r="B1232" s="266" t="s">
        <v>1103</v>
      </c>
      <c r="C1232" s="74">
        <v>427</v>
      </c>
      <c r="D1232" s="74">
        <v>1504</v>
      </c>
      <c r="E1232" s="74">
        <v>1166</v>
      </c>
      <c r="F1232" s="65">
        <f t="shared" ref="F1232:F1278" si="42">IFERROR(E1232/C1232,"")</f>
        <v>2.73067915690866</v>
      </c>
      <c r="G1232" s="65">
        <f t="shared" ref="G1232:G1278" si="43">IFERROR(E1232/D1232,"")</f>
        <v>0.775265957446808</v>
      </c>
    </row>
    <row r="1233" ht="18.75" customHeight="1" spans="1:7">
      <c r="A1233" s="102">
        <v>22404</v>
      </c>
      <c r="B1233" s="266" t="s">
        <v>1104</v>
      </c>
      <c r="C1233" s="60">
        <f>SUM(C1234:C1240)</f>
        <v>0</v>
      </c>
      <c r="D1233" s="60">
        <f>SUM(D1234:D1240)</f>
        <v>0</v>
      </c>
      <c r="E1233" s="60">
        <f>ROUND(SUM(E1234:E1240),2)</f>
        <v>0</v>
      </c>
      <c r="F1233" s="65" t="str">
        <f t="shared" si="42"/>
        <v/>
      </c>
      <c r="G1233" s="65" t="str">
        <f t="shared" si="43"/>
        <v/>
      </c>
    </row>
    <row r="1234" ht="18.75" customHeight="1" spans="1:7">
      <c r="A1234" s="102">
        <v>2240401</v>
      </c>
      <c r="B1234" s="266" t="s">
        <v>161</v>
      </c>
      <c r="C1234" s="74"/>
      <c r="D1234" s="74"/>
      <c r="E1234" s="74"/>
      <c r="F1234" s="65" t="str">
        <f t="shared" si="42"/>
        <v/>
      </c>
      <c r="G1234" s="65" t="str">
        <f t="shared" si="43"/>
        <v/>
      </c>
    </row>
    <row r="1235" ht="18.75" customHeight="1" spans="1:7">
      <c r="A1235" s="102">
        <v>2240402</v>
      </c>
      <c r="B1235" s="266" t="s">
        <v>162</v>
      </c>
      <c r="C1235" s="74"/>
      <c r="D1235" s="74"/>
      <c r="E1235" s="74"/>
      <c r="F1235" s="65" t="str">
        <f t="shared" si="42"/>
        <v/>
      </c>
      <c r="G1235" s="65" t="str">
        <f t="shared" si="43"/>
        <v/>
      </c>
    </row>
    <row r="1236" ht="18.75" customHeight="1" spans="1:7">
      <c r="A1236" s="102">
        <v>2240403</v>
      </c>
      <c r="B1236" s="266" t="s">
        <v>163</v>
      </c>
      <c r="C1236" s="74"/>
      <c r="D1236" s="74"/>
      <c r="E1236" s="74"/>
      <c r="F1236" s="65" t="str">
        <f t="shared" si="42"/>
        <v/>
      </c>
      <c r="G1236" s="65" t="str">
        <f t="shared" si="43"/>
        <v/>
      </c>
    </row>
    <row r="1237" ht="18.75" customHeight="1" spans="1:7">
      <c r="A1237" s="102">
        <v>2240404</v>
      </c>
      <c r="B1237" s="266" t="s">
        <v>1105</v>
      </c>
      <c r="C1237" s="74"/>
      <c r="D1237" s="74"/>
      <c r="E1237" s="74"/>
      <c r="F1237" s="65" t="str">
        <f t="shared" si="42"/>
        <v/>
      </c>
      <c r="G1237" s="65" t="str">
        <f t="shared" si="43"/>
        <v/>
      </c>
    </row>
    <row r="1238" s="260" customFormat="1" ht="18.75" customHeight="1" spans="1:7">
      <c r="A1238" s="102">
        <v>2240405</v>
      </c>
      <c r="B1238" s="266" t="s">
        <v>1106</v>
      </c>
      <c r="C1238" s="74"/>
      <c r="D1238" s="74"/>
      <c r="E1238" s="74"/>
      <c r="F1238" s="65" t="str">
        <f t="shared" si="42"/>
        <v/>
      </c>
      <c r="G1238" s="65" t="str">
        <f t="shared" si="43"/>
        <v/>
      </c>
    </row>
    <row r="1239" ht="18.75" customHeight="1" spans="1:7">
      <c r="A1239" s="102">
        <v>2240450</v>
      </c>
      <c r="B1239" s="266" t="s">
        <v>170</v>
      </c>
      <c r="C1239" s="74"/>
      <c r="D1239" s="74"/>
      <c r="E1239" s="74"/>
      <c r="F1239" s="65" t="str">
        <f t="shared" si="42"/>
        <v/>
      </c>
      <c r="G1239" s="65" t="str">
        <f t="shared" si="43"/>
        <v/>
      </c>
    </row>
    <row r="1240" ht="18.75" customHeight="1" spans="1:7">
      <c r="A1240" s="102">
        <v>2240499</v>
      </c>
      <c r="B1240" s="266" t="s">
        <v>1107</v>
      </c>
      <c r="C1240" s="74"/>
      <c r="D1240" s="74"/>
      <c r="E1240" s="74"/>
      <c r="F1240" s="65" t="str">
        <f t="shared" si="42"/>
        <v/>
      </c>
      <c r="G1240" s="65" t="str">
        <f t="shared" si="43"/>
        <v/>
      </c>
    </row>
    <row r="1241" ht="18.75" customHeight="1" spans="1:7">
      <c r="A1241" s="102">
        <v>22405</v>
      </c>
      <c r="B1241" s="266" t="s">
        <v>1108</v>
      </c>
      <c r="C1241" s="60">
        <f>SUM(C1242:C1253)</f>
        <v>0</v>
      </c>
      <c r="D1241" s="60">
        <f>SUM(D1242:D1253)</f>
        <v>2</v>
      </c>
      <c r="E1241" s="60">
        <f>ROUND(SUM(E1242:E1253),2)</f>
        <v>12</v>
      </c>
      <c r="F1241" s="65" t="str">
        <f t="shared" si="42"/>
        <v/>
      </c>
      <c r="G1241" s="65">
        <f t="shared" si="43"/>
        <v>6</v>
      </c>
    </row>
    <row r="1242" ht="18.75" customHeight="1" spans="1:7">
      <c r="A1242" s="102">
        <v>2240501</v>
      </c>
      <c r="B1242" s="266" t="s">
        <v>161</v>
      </c>
      <c r="C1242" s="74"/>
      <c r="D1242" s="74"/>
      <c r="E1242" s="74"/>
      <c r="F1242" s="65" t="str">
        <f t="shared" si="42"/>
        <v/>
      </c>
      <c r="G1242" s="65" t="str">
        <f t="shared" si="43"/>
        <v/>
      </c>
    </row>
    <row r="1243" ht="18.75" customHeight="1" spans="1:7">
      <c r="A1243" s="102">
        <v>2240502</v>
      </c>
      <c r="B1243" s="266" t="s">
        <v>162</v>
      </c>
      <c r="C1243" s="74"/>
      <c r="D1243" s="74"/>
      <c r="E1243" s="74">
        <v>10</v>
      </c>
      <c r="F1243" s="65" t="str">
        <f t="shared" si="42"/>
        <v/>
      </c>
      <c r="G1243" s="65" t="str">
        <f t="shared" si="43"/>
        <v/>
      </c>
    </row>
    <row r="1244" ht="18.75" customHeight="1" spans="1:7">
      <c r="A1244" s="102">
        <v>2240503</v>
      </c>
      <c r="B1244" s="266" t="s">
        <v>163</v>
      </c>
      <c r="C1244" s="74"/>
      <c r="D1244" s="74"/>
      <c r="E1244" s="74"/>
      <c r="F1244" s="65" t="str">
        <f t="shared" si="42"/>
        <v/>
      </c>
      <c r="G1244" s="65" t="str">
        <f t="shared" si="43"/>
        <v/>
      </c>
    </row>
    <row r="1245" ht="18.75" customHeight="1" spans="1:7">
      <c r="A1245" s="102">
        <v>2240504</v>
      </c>
      <c r="B1245" s="266" t="s">
        <v>1109</v>
      </c>
      <c r="C1245" s="74"/>
      <c r="D1245" s="74"/>
      <c r="E1245" s="74"/>
      <c r="F1245" s="65" t="str">
        <f t="shared" si="42"/>
        <v/>
      </c>
      <c r="G1245" s="65" t="str">
        <f t="shared" si="43"/>
        <v/>
      </c>
    </row>
    <row r="1246" ht="18.75" customHeight="1" spans="1:7">
      <c r="A1246" s="102">
        <v>2240505</v>
      </c>
      <c r="B1246" s="266" t="s">
        <v>1110</v>
      </c>
      <c r="C1246" s="74"/>
      <c r="D1246" s="74"/>
      <c r="E1246" s="74"/>
      <c r="F1246" s="65" t="str">
        <f t="shared" si="42"/>
        <v/>
      </c>
      <c r="G1246" s="65" t="str">
        <f t="shared" si="43"/>
        <v/>
      </c>
    </row>
    <row r="1247" ht="18.75" customHeight="1" spans="1:7">
      <c r="A1247" s="102">
        <v>2240506</v>
      </c>
      <c r="B1247" s="266" t="s">
        <v>1111</v>
      </c>
      <c r="C1247" s="74"/>
      <c r="D1247" s="74"/>
      <c r="E1247" s="74"/>
      <c r="F1247" s="65" t="str">
        <f t="shared" si="42"/>
        <v/>
      </c>
      <c r="G1247" s="65" t="str">
        <f t="shared" si="43"/>
        <v/>
      </c>
    </row>
    <row r="1248" ht="18.75" customHeight="1" spans="1:7">
      <c r="A1248" s="102">
        <v>2240507</v>
      </c>
      <c r="B1248" s="266" t="s">
        <v>1112</v>
      </c>
      <c r="C1248" s="74"/>
      <c r="D1248" s="74"/>
      <c r="E1248" s="74"/>
      <c r="F1248" s="65" t="str">
        <f t="shared" si="42"/>
        <v/>
      </c>
      <c r="G1248" s="65" t="str">
        <f t="shared" si="43"/>
        <v/>
      </c>
    </row>
    <row r="1249" ht="18.75" customHeight="1" spans="1:7">
      <c r="A1249" s="102">
        <v>2240508</v>
      </c>
      <c r="B1249" s="266" t="s">
        <v>1113</v>
      </c>
      <c r="C1249" s="74"/>
      <c r="D1249" s="74"/>
      <c r="E1249" s="74"/>
      <c r="F1249" s="65" t="str">
        <f t="shared" si="42"/>
        <v/>
      </c>
      <c r="G1249" s="65" t="str">
        <f t="shared" si="43"/>
        <v/>
      </c>
    </row>
    <row r="1250" ht="18.75" customHeight="1" spans="1:7">
      <c r="A1250" s="102">
        <v>2240509</v>
      </c>
      <c r="B1250" s="266" t="s">
        <v>1114</v>
      </c>
      <c r="C1250" s="74"/>
      <c r="D1250" s="74"/>
      <c r="E1250" s="74"/>
      <c r="F1250" s="65" t="str">
        <f t="shared" si="42"/>
        <v/>
      </c>
      <c r="G1250" s="65" t="str">
        <f t="shared" si="43"/>
        <v/>
      </c>
    </row>
    <row r="1251" s="260" customFormat="1" ht="18.75" customHeight="1" spans="1:7">
      <c r="A1251" s="102">
        <v>2240510</v>
      </c>
      <c r="B1251" s="266" t="s">
        <v>1115</v>
      </c>
      <c r="C1251" s="74"/>
      <c r="D1251" s="74"/>
      <c r="E1251" s="74"/>
      <c r="F1251" s="65" t="str">
        <f t="shared" si="42"/>
        <v/>
      </c>
      <c r="G1251" s="65" t="str">
        <f t="shared" si="43"/>
        <v/>
      </c>
    </row>
    <row r="1252" ht="18.75" customHeight="1" spans="1:7">
      <c r="A1252" s="102">
        <v>2240550</v>
      </c>
      <c r="B1252" s="266" t="s">
        <v>1116</v>
      </c>
      <c r="C1252" s="74"/>
      <c r="D1252" s="74"/>
      <c r="E1252" s="74"/>
      <c r="F1252" s="65" t="str">
        <f t="shared" si="42"/>
        <v/>
      </c>
      <c r="G1252" s="65" t="str">
        <f t="shared" si="43"/>
        <v/>
      </c>
    </row>
    <row r="1253" ht="18.75" customHeight="1" spans="1:7">
      <c r="A1253" s="102">
        <v>2240599</v>
      </c>
      <c r="B1253" s="266" t="s">
        <v>1117</v>
      </c>
      <c r="C1253" s="74"/>
      <c r="D1253" s="74">
        <v>2</v>
      </c>
      <c r="E1253" s="74">
        <v>2</v>
      </c>
      <c r="F1253" s="65" t="str">
        <f t="shared" si="42"/>
        <v/>
      </c>
      <c r="G1253" s="65">
        <f t="shared" si="43"/>
        <v>1</v>
      </c>
    </row>
    <row r="1254" ht="18.75" customHeight="1" spans="1:7">
      <c r="A1254" s="102">
        <v>22406</v>
      </c>
      <c r="B1254" s="266" t="s">
        <v>1118</v>
      </c>
      <c r="C1254" s="60">
        <f>SUM(C1255:C1257)</f>
        <v>176</v>
      </c>
      <c r="D1254" s="60">
        <f>SUM(D1255:D1257)</f>
        <v>2</v>
      </c>
      <c r="E1254" s="60">
        <f>ROUND(SUM(E1255:E1257),2)</f>
        <v>2</v>
      </c>
      <c r="F1254" s="65">
        <f t="shared" si="42"/>
        <v>0.0113636363636364</v>
      </c>
      <c r="G1254" s="65">
        <f t="shared" si="43"/>
        <v>1</v>
      </c>
    </row>
    <row r="1255" s="260" customFormat="1" ht="18.75" customHeight="1" spans="1:7">
      <c r="A1255" s="102">
        <v>2240601</v>
      </c>
      <c r="B1255" s="266" t="s">
        <v>1119</v>
      </c>
      <c r="C1255" s="74">
        <v>36</v>
      </c>
      <c r="D1255" s="74">
        <v>2</v>
      </c>
      <c r="E1255" s="74">
        <v>2</v>
      </c>
      <c r="F1255" s="65">
        <f t="shared" si="42"/>
        <v>0.0555555555555556</v>
      </c>
      <c r="G1255" s="65">
        <f t="shared" si="43"/>
        <v>1</v>
      </c>
    </row>
    <row r="1256" ht="18.75" customHeight="1" spans="1:7">
      <c r="A1256" s="102">
        <v>2240602</v>
      </c>
      <c r="B1256" s="266" t="s">
        <v>1120</v>
      </c>
      <c r="C1256" s="74"/>
      <c r="D1256" s="74"/>
      <c r="E1256" s="74"/>
      <c r="F1256" s="65" t="str">
        <f t="shared" si="42"/>
        <v/>
      </c>
      <c r="G1256" s="65" t="str">
        <f t="shared" si="43"/>
        <v/>
      </c>
    </row>
    <row r="1257" ht="18.75" customHeight="1" spans="1:7">
      <c r="A1257" s="102">
        <v>2240699</v>
      </c>
      <c r="B1257" s="266" t="s">
        <v>1121</v>
      </c>
      <c r="C1257" s="74">
        <v>140</v>
      </c>
      <c r="D1257" s="74"/>
      <c r="E1257" s="74"/>
      <c r="F1257" s="65">
        <f t="shared" si="42"/>
        <v>0</v>
      </c>
      <c r="G1257" s="65" t="str">
        <f t="shared" si="43"/>
        <v/>
      </c>
    </row>
    <row r="1258" ht="18.75" customHeight="1" spans="1:7">
      <c r="A1258" s="102">
        <v>22407</v>
      </c>
      <c r="B1258" s="266" t="s">
        <v>1122</v>
      </c>
      <c r="C1258" s="60">
        <f>SUM(C1259:C1261)</f>
        <v>1158</v>
      </c>
      <c r="D1258" s="60">
        <f>SUM(D1259:D1261)</f>
        <v>340</v>
      </c>
      <c r="E1258" s="60">
        <f>ROUND(SUM(E1259:E1261),2)</f>
        <v>847</v>
      </c>
      <c r="F1258" s="65">
        <f t="shared" si="42"/>
        <v>0.731433506044905</v>
      </c>
      <c r="G1258" s="65">
        <f t="shared" si="43"/>
        <v>2.49117647058824</v>
      </c>
    </row>
    <row r="1259" s="260" customFormat="1" ht="18.75" customHeight="1" spans="1:7">
      <c r="A1259" s="102">
        <v>2240703</v>
      </c>
      <c r="B1259" s="266" t="s">
        <v>1123</v>
      </c>
      <c r="C1259" s="74">
        <v>1110</v>
      </c>
      <c r="D1259" s="74">
        <v>290</v>
      </c>
      <c r="E1259" s="74">
        <v>790</v>
      </c>
      <c r="F1259" s="65">
        <f t="shared" si="42"/>
        <v>0.711711711711712</v>
      </c>
      <c r="G1259" s="65">
        <f t="shared" si="43"/>
        <v>2.72413793103448</v>
      </c>
    </row>
    <row r="1260" ht="18.75" customHeight="1" spans="1:7">
      <c r="A1260" s="102">
        <v>2240704</v>
      </c>
      <c r="B1260" s="266" t="s">
        <v>1124</v>
      </c>
      <c r="C1260" s="74">
        <v>48</v>
      </c>
      <c r="D1260" s="74">
        <v>50</v>
      </c>
      <c r="E1260" s="74">
        <v>50</v>
      </c>
      <c r="F1260" s="65">
        <f t="shared" si="42"/>
        <v>1.04166666666667</v>
      </c>
      <c r="G1260" s="65">
        <f t="shared" si="43"/>
        <v>1</v>
      </c>
    </row>
    <row r="1261" s="260" customFormat="1" ht="18.75" customHeight="1" spans="1:7">
      <c r="A1261" s="102">
        <v>2240799</v>
      </c>
      <c r="B1261" s="266" t="s">
        <v>1125</v>
      </c>
      <c r="C1261" s="74"/>
      <c r="D1261" s="74"/>
      <c r="E1261" s="74">
        <v>7</v>
      </c>
      <c r="F1261" s="65" t="str">
        <f t="shared" si="42"/>
        <v/>
      </c>
      <c r="G1261" s="65" t="str">
        <f t="shared" si="43"/>
        <v/>
      </c>
    </row>
    <row r="1262" s="260" customFormat="1" ht="18.75" customHeight="1" spans="1:7">
      <c r="A1262" s="102">
        <v>22499</v>
      </c>
      <c r="B1262" s="266" t="s">
        <v>1126</v>
      </c>
      <c r="C1262" s="60">
        <f>C1263</f>
        <v>707</v>
      </c>
      <c r="D1262" s="60">
        <f>D1263</f>
        <v>7</v>
      </c>
      <c r="E1262" s="60">
        <f>ROUND(E1263,2)</f>
        <v>7</v>
      </c>
      <c r="F1262" s="65">
        <f t="shared" si="42"/>
        <v>0.0099009900990099</v>
      </c>
      <c r="G1262" s="65">
        <f t="shared" si="43"/>
        <v>1</v>
      </c>
    </row>
    <row r="1263" s="260" customFormat="1" ht="18.75" customHeight="1" spans="1:7">
      <c r="A1263" s="102">
        <v>2249999</v>
      </c>
      <c r="B1263" s="266" t="s">
        <v>1127</v>
      </c>
      <c r="C1263" s="74">
        <v>707</v>
      </c>
      <c r="D1263" s="74">
        <v>7</v>
      </c>
      <c r="E1263" s="74">
        <v>7</v>
      </c>
      <c r="F1263" s="65">
        <f t="shared" si="42"/>
        <v>0.0099009900990099</v>
      </c>
      <c r="G1263" s="65">
        <f t="shared" si="43"/>
        <v>1</v>
      </c>
    </row>
    <row r="1264" ht="18.75" customHeight="1" spans="1:7">
      <c r="A1264" s="102">
        <v>227</v>
      </c>
      <c r="B1264" s="266" t="s">
        <v>1128</v>
      </c>
      <c r="C1264" s="270"/>
      <c r="D1264" s="270"/>
      <c r="E1264" s="270">
        <v>10000</v>
      </c>
      <c r="F1264" s="65" t="str">
        <f t="shared" si="42"/>
        <v/>
      </c>
      <c r="G1264" s="65" t="str">
        <f t="shared" si="43"/>
        <v/>
      </c>
    </row>
    <row r="1265" s="260" customFormat="1" ht="18.75" customHeight="1" spans="1:7">
      <c r="A1265" s="102">
        <v>229</v>
      </c>
      <c r="B1265" s="266" t="s">
        <v>1129</v>
      </c>
      <c r="C1265" s="63">
        <f>C1266+C1268</f>
        <v>0</v>
      </c>
      <c r="D1265" s="63">
        <f>D1266+D1268</f>
        <v>0</v>
      </c>
      <c r="E1265" s="63">
        <f>ROUND(E1266+E1268,2)</f>
        <v>0</v>
      </c>
      <c r="F1265" s="65" t="str">
        <f t="shared" si="42"/>
        <v/>
      </c>
      <c r="G1265" s="65" t="str">
        <f t="shared" si="43"/>
        <v/>
      </c>
    </row>
    <row r="1266" ht="18.75" customHeight="1" spans="1:7">
      <c r="A1266" s="102">
        <v>22902</v>
      </c>
      <c r="B1266" s="266" t="s">
        <v>1130</v>
      </c>
      <c r="C1266" s="60">
        <f>C1267</f>
        <v>0</v>
      </c>
      <c r="D1266" s="60">
        <f>D1267</f>
        <v>0</v>
      </c>
      <c r="E1266" s="60">
        <f>ROUND(E1267,2)</f>
        <v>0</v>
      </c>
      <c r="F1266" s="65" t="str">
        <f t="shared" si="42"/>
        <v/>
      </c>
      <c r="G1266" s="65" t="str">
        <f t="shared" si="43"/>
        <v/>
      </c>
    </row>
    <row r="1267" s="260" customFormat="1" ht="18.75" customHeight="1" spans="1:7">
      <c r="A1267" s="102">
        <v>2290201</v>
      </c>
      <c r="B1267" s="266" t="s">
        <v>1131</v>
      </c>
      <c r="C1267" s="74"/>
      <c r="D1267" s="74"/>
      <c r="E1267" s="74"/>
      <c r="F1267" s="65" t="str">
        <f t="shared" si="42"/>
        <v/>
      </c>
      <c r="G1267" s="65" t="str">
        <f t="shared" si="43"/>
        <v/>
      </c>
    </row>
    <row r="1268" s="260" customFormat="1" ht="18.75" customHeight="1" spans="1:7">
      <c r="A1268" s="102">
        <v>22999</v>
      </c>
      <c r="B1268" s="266" t="s">
        <v>993</v>
      </c>
      <c r="C1268" s="60">
        <f>C1269</f>
        <v>0</v>
      </c>
      <c r="D1268" s="60">
        <f>D1269</f>
        <v>0</v>
      </c>
      <c r="E1268" s="60">
        <f>ROUND(E1269,2)</f>
        <v>0</v>
      </c>
      <c r="F1268" s="65" t="str">
        <f t="shared" si="42"/>
        <v/>
      </c>
      <c r="G1268" s="65" t="str">
        <f t="shared" si="43"/>
        <v/>
      </c>
    </row>
    <row r="1269" ht="18.75" customHeight="1" spans="1:7">
      <c r="A1269" s="102">
        <v>2299999</v>
      </c>
      <c r="B1269" s="266" t="s">
        <v>1132</v>
      </c>
      <c r="C1269" s="74"/>
      <c r="D1269" s="74"/>
      <c r="E1269" s="74"/>
      <c r="F1269" s="65" t="str">
        <f t="shared" si="42"/>
        <v/>
      </c>
      <c r="G1269" s="65" t="str">
        <f t="shared" si="43"/>
        <v/>
      </c>
    </row>
    <row r="1270" ht="18.75" customHeight="1" spans="1:7">
      <c r="A1270" s="102">
        <v>232</v>
      </c>
      <c r="B1270" s="266" t="s">
        <v>1133</v>
      </c>
      <c r="C1270" s="63">
        <f>C1271</f>
        <v>5488</v>
      </c>
      <c r="D1270" s="63">
        <f>D1271</f>
        <v>5113</v>
      </c>
      <c r="E1270" s="63">
        <f>ROUND(E1271,2)</f>
        <v>5600</v>
      </c>
      <c r="F1270" s="65">
        <f t="shared" si="42"/>
        <v>1.02040816326531</v>
      </c>
      <c r="G1270" s="65">
        <f t="shared" si="43"/>
        <v>1.0952474085664</v>
      </c>
    </row>
    <row r="1271" ht="18.75" customHeight="1" spans="1:7">
      <c r="A1271" s="102">
        <v>23203</v>
      </c>
      <c r="B1271" s="266" t="s">
        <v>1134</v>
      </c>
      <c r="C1271" s="60">
        <f>SUM(C1272:C1275)</f>
        <v>5488</v>
      </c>
      <c r="D1271" s="60">
        <f>SUM(D1272:D1275)</f>
        <v>5113</v>
      </c>
      <c r="E1271" s="60">
        <f>ROUND(SUM(E1272:E1275),2)</f>
        <v>5600</v>
      </c>
      <c r="F1271" s="65">
        <f t="shared" si="42"/>
        <v>1.02040816326531</v>
      </c>
      <c r="G1271" s="65">
        <f t="shared" si="43"/>
        <v>1.0952474085664</v>
      </c>
    </row>
    <row r="1272" ht="18.75" customHeight="1" spans="1:7">
      <c r="A1272" s="102">
        <v>2320301</v>
      </c>
      <c r="B1272" s="266" t="s">
        <v>1135</v>
      </c>
      <c r="C1272" s="74">
        <v>5488</v>
      </c>
      <c r="D1272" s="74">
        <v>5113</v>
      </c>
      <c r="E1272" s="74">
        <v>5600</v>
      </c>
      <c r="F1272" s="65">
        <f t="shared" si="42"/>
        <v>1.02040816326531</v>
      </c>
      <c r="G1272" s="65">
        <f t="shared" si="43"/>
        <v>1.0952474085664</v>
      </c>
    </row>
    <row r="1273" s="260" customFormat="1" ht="18.75" customHeight="1" spans="1:7">
      <c r="A1273" s="102">
        <v>2320302</v>
      </c>
      <c r="B1273" s="266" t="s">
        <v>1136</v>
      </c>
      <c r="C1273" s="74"/>
      <c r="D1273" s="74"/>
      <c r="E1273" s="74"/>
      <c r="F1273" s="65" t="str">
        <f t="shared" si="42"/>
        <v/>
      </c>
      <c r="G1273" s="65" t="str">
        <f t="shared" si="43"/>
        <v/>
      </c>
    </row>
    <row r="1274" s="260" customFormat="1" ht="18.75" customHeight="1" spans="1:7">
      <c r="A1274" s="102">
        <v>2320303</v>
      </c>
      <c r="B1274" s="266" t="s">
        <v>1137</v>
      </c>
      <c r="C1274" s="74"/>
      <c r="D1274" s="74"/>
      <c r="E1274" s="74"/>
      <c r="F1274" s="65" t="str">
        <f t="shared" si="42"/>
        <v/>
      </c>
      <c r="G1274" s="65" t="str">
        <f t="shared" si="43"/>
        <v/>
      </c>
    </row>
    <row r="1275" ht="18.75" customHeight="1" spans="1:7">
      <c r="A1275" s="102">
        <v>2320399</v>
      </c>
      <c r="B1275" s="266" t="s">
        <v>1138</v>
      </c>
      <c r="C1275" s="74"/>
      <c r="D1275" s="74"/>
      <c r="E1275" s="74"/>
      <c r="F1275" s="65" t="str">
        <f t="shared" si="42"/>
        <v/>
      </c>
      <c r="G1275" s="65" t="str">
        <f t="shared" si="43"/>
        <v/>
      </c>
    </row>
    <row r="1276" ht="18.75" customHeight="1" spans="1:7">
      <c r="A1276" s="102">
        <v>233</v>
      </c>
      <c r="B1276" s="266" t="s">
        <v>1139</v>
      </c>
      <c r="C1276" s="63">
        <f>C1277</f>
        <v>25</v>
      </c>
      <c r="D1276" s="63">
        <f>D1277</f>
        <v>22</v>
      </c>
      <c r="E1276" s="63">
        <f>ROUND(E1277,2)</f>
        <v>30</v>
      </c>
      <c r="F1276" s="65">
        <f t="shared" si="42"/>
        <v>1.2</v>
      </c>
      <c r="G1276" s="65">
        <f t="shared" si="43"/>
        <v>1.36363636363636</v>
      </c>
    </row>
    <row r="1277" ht="18.75" customHeight="1" spans="1:7">
      <c r="A1277" s="102">
        <v>23303</v>
      </c>
      <c r="B1277" s="266" t="s">
        <v>1140</v>
      </c>
      <c r="C1277" s="74">
        <v>25</v>
      </c>
      <c r="D1277" s="74">
        <v>22</v>
      </c>
      <c r="E1277" s="74">
        <v>30</v>
      </c>
      <c r="F1277" s="65">
        <f t="shared" si="42"/>
        <v>1.2</v>
      </c>
      <c r="G1277" s="65">
        <f t="shared" si="43"/>
        <v>1.36363636363636</v>
      </c>
    </row>
    <row r="1278" ht="18.75" customHeight="1" spans="1:7">
      <c r="A1278" s="266"/>
      <c r="B1278" s="266" t="s">
        <v>1141</v>
      </c>
      <c r="C1278" s="63">
        <f>ROUND(C1276+C1270+C1265+C1264+C1214+C1170+C1149+C1104+C1094+C1064+C1044+C980+C922+C815+C792+C715+C642+C514+C457+C401+C349+C259+C240+C236+C7,2)</f>
        <v>409435</v>
      </c>
      <c r="D1278" s="63">
        <f>ROUND(D1276+D1270+D1265+D1264+D1214+D1170+D1149+D1104+D1094+D1064+D1044+D980+D922+D815+D792+D715+D642+D514+D457+D401+D349+D259+D240+D236+D7,2)</f>
        <v>333534</v>
      </c>
      <c r="E1278" s="63">
        <f>ROUND(E1276+E1270+E1265+E1264+E1214+E1170+E1149+E1104+E1094+E1064+E1044+E980+E922+E815+E792+E715+E642+E514+E457+E401+E349+E259+E240+E236+E7,2)</f>
        <v>361653</v>
      </c>
      <c r="F1278" s="65">
        <f t="shared" si="42"/>
        <v>0.88329771514404</v>
      </c>
      <c r="G1278" s="65">
        <f t="shared" si="43"/>
        <v>1.08430624763892</v>
      </c>
    </row>
  </sheetData>
  <sheetProtection password="861E" sheet="1"/>
  <mergeCells count="5">
    <mergeCell ref="A2:G2"/>
    <mergeCell ref="A4:B4"/>
    <mergeCell ref="E4:G4"/>
    <mergeCell ref="C4:C5"/>
    <mergeCell ref="D4:D5"/>
  </mergeCells>
  <dataValidations count="1">
    <dataValidation type="decimal" operator="between" allowBlank="1" showInputMessage="1" showErrorMessage="1" sqref="C7:E1278">
      <formula1>-999999999999</formula1>
      <formula2>999999999999</formula2>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showGridLines="0" showZeros="0" view="pageBreakPreview" zoomScaleNormal="100" workbookViewId="0">
      <selection activeCell="B8" sqref="B8"/>
    </sheetView>
  </sheetViews>
  <sheetFormatPr defaultColWidth="6.875" defaultRowHeight="12.75" customHeight="1" outlineLevelCol="2"/>
  <cols>
    <col min="1" max="1" width="37.375" style="245" customWidth="1"/>
    <col min="2" max="2" width="33.375" style="246" customWidth="1"/>
    <col min="3" max="3" width="24.375" style="245" customWidth="1"/>
    <col min="4" max="11" width="14.875" style="245" customWidth="1"/>
    <col min="12" max="16383" width="6.875" style="245" customWidth="1"/>
    <col min="16384" max="16384" width="6.875" style="245"/>
  </cols>
  <sheetData>
    <row r="1" ht="27.75" customHeight="1" spans="1:1">
      <c r="A1" s="247"/>
    </row>
    <row r="2" ht="27.75" customHeight="1" spans="1:3">
      <c r="A2" s="248" t="s">
        <v>1142</v>
      </c>
      <c r="B2" s="249"/>
      <c r="C2" s="248"/>
    </row>
    <row r="3" customHeight="1" spans="1:3">
      <c r="A3" s="250"/>
      <c r="B3" s="251"/>
      <c r="C3" s="252" t="s">
        <v>2</v>
      </c>
    </row>
    <row r="4" ht="27.75" customHeight="1" spans="1:3">
      <c r="A4" s="253" t="s">
        <v>3</v>
      </c>
      <c r="B4" s="254" t="s">
        <v>6</v>
      </c>
      <c r="C4" s="253" t="s">
        <v>1143</v>
      </c>
    </row>
    <row r="5" ht="30" customHeight="1" spans="1:3">
      <c r="A5" s="255" t="s">
        <v>1144</v>
      </c>
      <c r="B5" s="256">
        <f>B6+B11+B21+B24</f>
        <v>99999.98</v>
      </c>
      <c r="C5" s="257"/>
    </row>
    <row r="6" ht="30" customHeight="1" spans="1:3">
      <c r="A6" s="258" t="s">
        <v>1145</v>
      </c>
      <c r="B6" s="256">
        <f>B7+B8+B9+B10</f>
        <v>45811</v>
      </c>
      <c r="C6" s="257"/>
    </row>
    <row r="7" ht="30" customHeight="1" spans="1:3">
      <c r="A7" s="255" t="s">
        <v>1146</v>
      </c>
      <c r="B7" s="256">
        <v>34819</v>
      </c>
      <c r="C7" s="257">
        <v>0</v>
      </c>
    </row>
    <row r="8" ht="30" customHeight="1" spans="1:3">
      <c r="A8" s="255" t="s">
        <v>1147</v>
      </c>
      <c r="B8" s="256">
        <v>5264</v>
      </c>
      <c r="C8" s="257">
        <v>0</v>
      </c>
    </row>
    <row r="9" ht="30" customHeight="1" spans="1:3">
      <c r="A9" s="255" t="s">
        <v>1148</v>
      </c>
      <c r="B9" s="256">
        <v>3411</v>
      </c>
      <c r="C9" s="257">
        <v>0</v>
      </c>
    </row>
    <row r="10" ht="30" customHeight="1" spans="1:3">
      <c r="A10" s="255" t="s">
        <v>1149</v>
      </c>
      <c r="B10" s="256">
        <v>2317</v>
      </c>
      <c r="C10" s="257"/>
    </row>
    <row r="11" ht="30" customHeight="1" spans="1:3">
      <c r="A11" s="258" t="s">
        <v>1150</v>
      </c>
      <c r="B11" s="256">
        <f>B12+B13+B14+B15+B16+B17+B18+B19+B20</f>
        <v>6040</v>
      </c>
      <c r="C11" s="257"/>
    </row>
    <row r="12" ht="30" customHeight="1" spans="1:3">
      <c r="A12" s="255" t="s">
        <v>1151</v>
      </c>
      <c r="B12" s="256">
        <v>3980</v>
      </c>
      <c r="C12" s="257">
        <v>0</v>
      </c>
    </row>
    <row r="13" ht="30" customHeight="1" spans="1:3">
      <c r="A13" s="255" t="s">
        <v>1152</v>
      </c>
      <c r="B13" s="256">
        <v>80</v>
      </c>
      <c r="C13" s="257">
        <v>0</v>
      </c>
    </row>
    <row r="14" ht="30" customHeight="1" spans="1:3">
      <c r="A14" s="255" t="s">
        <v>1153</v>
      </c>
      <c r="B14" s="256">
        <v>40</v>
      </c>
      <c r="C14" s="257">
        <v>0</v>
      </c>
    </row>
    <row r="15" ht="30" customHeight="1" spans="1:3">
      <c r="A15" s="255" t="s">
        <v>1154</v>
      </c>
      <c r="B15" s="256">
        <v>100</v>
      </c>
      <c r="C15" s="257">
        <v>0</v>
      </c>
    </row>
    <row r="16" ht="30" customHeight="1" spans="1:3">
      <c r="A16" s="255" t="s">
        <v>1155</v>
      </c>
      <c r="B16" s="256">
        <v>450</v>
      </c>
      <c r="C16" s="257">
        <v>0</v>
      </c>
    </row>
    <row r="17" ht="30" customHeight="1" spans="1:3">
      <c r="A17" s="255" t="s">
        <v>1156</v>
      </c>
      <c r="B17" s="256">
        <v>230</v>
      </c>
      <c r="C17" s="257">
        <v>0</v>
      </c>
    </row>
    <row r="18" ht="30" customHeight="1" spans="1:3">
      <c r="A18" s="255" t="s">
        <v>1157</v>
      </c>
      <c r="B18" s="256">
        <v>420</v>
      </c>
      <c r="C18" s="257">
        <v>0</v>
      </c>
    </row>
    <row r="19" ht="30" customHeight="1" spans="1:3">
      <c r="A19" s="255" t="s">
        <v>1158</v>
      </c>
      <c r="B19" s="256">
        <v>200</v>
      </c>
      <c r="C19" s="257">
        <v>0</v>
      </c>
    </row>
    <row r="20" ht="30" customHeight="1" spans="1:3">
      <c r="A20" s="255" t="s">
        <v>1159</v>
      </c>
      <c r="B20" s="256">
        <v>540</v>
      </c>
      <c r="C20" s="257">
        <v>0</v>
      </c>
    </row>
    <row r="21" ht="30" customHeight="1" spans="1:3">
      <c r="A21" s="258" t="s">
        <v>1160</v>
      </c>
      <c r="B21" s="256">
        <f>B22+B23</f>
        <v>47458.31</v>
      </c>
      <c r="C21" s="257">
        <v>0</v>
      </c>
    </row>
    <row r="22" ht="30" customHeight="1" spans="1:3">
      <c r="A22" s="255" t="s">
        <v>1161</v>
      </c>
      <c r="B22" s="256">
        <v>44303</v>
      </c>
      <c r="C22" s="257">
        <v>0</v>
      </c>
    </row>
    <row r="23" ht="30" customHeight="1" spans="1:3">
      <c r="A23" s="255" t="s">
        <v>1162</v>
      </c>
      <c r="B23" s="256">
        <v>3155.31</v>
      </c>
      <c r="C23" s="257"/>
    </row>
    <row r="24" ht="30" customHeight="1" spans="1:3">
      <c r="A24" s="258" t="s">
        <v>1163</v>
      </c>
      <c r="B24" s="256">
        <f>B25+B26+B27</f>
        <v>690.67</v>
      </c>
      <c r="C24" s="257"/>
    </row>
    <row r="25" ht="30" customHeight="1" spans="1:3">
      <c r="A25" s="255" t="s">
        <v>1164</v>
      </c>
      <c r="B25" s="256">
        <v>469.67</v>
      </c>
      <c r="C25" s="257"/>
    </row>
    <row r="26" ht="30" customHeight="1" spans="1:3">
      <c r="A26" s="255" t="s">
        <v>1165</v>
      </c>
      <c r="B26" s="256">
        <v>150</v>
      </c>
      <c r="C26" s="257">
        <v>0</v>
      </c>
    </row>
    <row r="27" ht="30" customHeight="1" spans="1:3">
      <c r="A27" s="255" t="s">
        <v>1166</v>
      </c>
      <c r="B27" s="256">
        <v>71</v>
      </c>
      <c r="C27" s="257">
        <v>0</v>
      </c>
    </row>
    <row r="28" ht="27.75" customHeight="1"/>
    <row r="29" ht="27.75" customHeight="1"/>
    <row r="30" ht="27.75" customHeight="1"/>
    <row r="31" ht="27.75" customHeight="1"/>
  </sheetData>
  <pageMargins left="0.751388888888889" right="0.751388888888889" top="1" bottom="1" header="0.5" footer="0.5"/>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9"/>
  <sheetViews>
    <sheetView showGridLines="0" topLeftCell="A62" workbookViewId="0">
      <selection activeCell="G79" sqref="G79"/>
    </sheetView>
  </sheetViews>
  <sheetFormatPr defaultColWidth="9" defaultRowHeight="13.5" customHeight="1"/>
  <cols>
    <col min="1" max="1" width="10.375" style="213" customWidth="1"/>
    <col min="2" max="2" width="49.25" style="213" customWidth="1"/>
    <col min="3" max="7" width="11.625" style="213" customWidth="1"/>
    <col min="8" max="8" width="10.5" style="213" customWidth="1"/>
    <col min="9" max="9" width="38.375" style="213" customWidth="1"/>
    <col min="10" max="14" width="11.625" style="213" customWidth="1"/>
  </cols>
  <sheetData>
    <row r="1" s="213" customFormat="1" ht="18" customHeight="1" spans="1:14">
      <c r="A1" s="97"/>
      <c r="B1" s="98" t="s">
        <v>40</v>
      </c>
      <c r="C1" s="98"/>
      <c r="D1" s="98"/>
      <c r="E1" s="98"/>
      <c r="F1" s="97"/>
      <c r="G1" s="97"/>
      <c r="H1" s="97"/>
      <c r="I1" s="97"/>
      <c r="J1" s="97"/>
      <c r="K1" s="97"/>
      <c r="L1" s="97"/>
      <c r="M1" s="97"/>
      <c r="N1" s="97"/>
    </row>
    <row r="2" s="214" customFormat="1" ht="22.5" customHeight="1" spans="1:14">
      <c r="A2" s="100"/>
      <c r="B2" s="101" t="s">
        <v>41</v>
      </c>
      <c r="C2" s="101"/>
      <c r="D2" s="101"/>
      <c r="E2" s="101"/>
      <c r="F2" s="101"/>
      <c r="G2" s="101"/>
      <c r="H2" s="101"/>
      <c r="I2" s="101"/>
      <c r="J2" s="101"/>
      <c r="K2" s="101"/>
      <c r="L2" s="101"/>
      <c r="M2" s="101"/>
      <c r="N2" s="101"/>
    </row>
    <row r="3" s="213" customFormat="1" ht="20.25" customHeight="1" spans="1:14">
      <c r="A3" s="97"/>
      <c r="B3" s="97"/>
      <c r="C3" s="97"/>
      <c r="D3" s="97"/>
      <c r="E3" s="97"/>
      <c r="F3" s="97"/>
      <c r="G3" s="97"/>
      <c r="H3" s="97"/>
      <c r="I3" s="97"/>
      <c r="J3" s="97"/>
      <c r="K3" s="97"/>
      <c r="L3" s="97"/>
      <c r="M3" s="97"/>
      <c r="N3" s="229" t="s">
        <v>2</v>
      </c>
    </row>
    <row r="4" s="213" customFormat="1" ht="31.5" customHeight="1" spans="1:14">
      <c r="A4" s="103" t="s">
        <v>42</v>
      </c>
      <c r="B4" s="103"/>
      <c r="C4" s="103"/>
      <c r="D4" s="103"/>
      <c r="E4" s="103"/>
      <c r="F4" s="103"/>
      <c r="G4" s="103"/>
      <c r="H4" s="116" t="s">
        <v>43</v>
      </c>
      <c r="I4" s="130"/>
      <c r="J4" s="130"/>
      <c r="K4" s="130"/>
      <c r="L4" s="130"/>
      <c r="M4" s="130"/>
      <c r="N4" s="131"/>
    </row>
    <row r="5" s="213" customFormat="1" ht="21.75" customHeight="1" spans="1:14">
      <c r="A5" s="103" t="s">
        <v>7</v>
      </c>
      <c r="B5" s="103" t="s">
        <v>8</v>
      </c>
      <c r="C5" s="117" t="s">
        <v>4</v>
      </c>
      <c r="D5" s="117" t="s">
        <v>5</v>
      </c>
      <c r="E5" s="117" t="s">
        <v>6</v>
      </c>
      <c r="F5" s="117"/>
      <c r="G5" s="117"/>
      <c r="H5" s="116" t="s">
        <v>3</v>
      </c>
      <c r="I5" s="131"/>
      <c r="J5" s="230" t="s">
        <v>4</v>
      </c>
      <c r="K5" s="230" t="s">
        <v>5</v>
      </c>
      <c r="L5" s="117" t="s">
        <v>6</v>
      </c>
      <c r="M5" s="117"/>
      <c r="N5" s="117"/>
    </row>
    <row r="6" s="213" customFormat="1" ht="45.75" customHeight="1" spans="1:14">
      <c r="A6" s="103"/>
      <c r="B6" s="103"/>
      <c r="C6" s="117"/>
      <c r="D6" s="117"/>
      <c r="E6" s="117" t="s">
        <v>9</v>
      </c>
      <c r="F6" s="120" t="s">
        <v>10</v>
      </c>
      <c r="G6" s="120" t="s">
        <v>11</v>
      </c>
      <c r="H6" s="120" t="s">
        <v>7</v>
      </c>
      <c r="I6" s="103" t="s">
        <v>8</v>
      </c>
      <c r="J6" s="218"/>
      <c r="K6" s="218"/>
      <c r="L6" s="117" t="s">
        <v>9</v>
      </c>
      <c r="M6" s="120" t="s">
        <v>10</v>
      </c>
      <c r="N6" s="120" t="s">
        <v>11</v>
      </c>
    </row>
    <row r="7" ht="45.75" hidden="1" customHeight="1" spans="1:14">
      <c r="A7" s="103" t="s">
        <v>12</v>
      </c>
      <c r="B7" s="217"/>
      <c r="C7" s="218"/>
      <c r="D7" s="218"/>
      <c r="E7" s="218"/>
      <c r="F7" s="219"/>
      <c r="G7" s="219"/>
      <c r="H7" s="219"/>
      <c r="I7" s="103"/>
      <c r="J7" s="218"/>
      <c r="K7" s="218"/>
      <c r="L7" s="117"/>
      <c r="M7" s="120"/>
      <c r="N7" s="120"/>
    </row>
    <row r="8" s="215" customFormat="1" ht="20.25" customHeight="1" spans="1:14">
      <c r="A8" s="102"/>
      <c r="B8" s="220" t="s">
        <v>44</v>
      </c>
      <c r="C8" s="221">
        <f>一般公共预算收入表!C33</f>
        <v>179424</v>
      </c>
      <c r="D8" s="221">
        <f>一般公共预算收入表!D33</f>
        <v>152024</v>
      </c>
      <c r="E8" s="221">
        <f>一般公共预算收入表!E33</f>
        <v>170350</v>
      </c>
      <c r="F8" s="222">
        <f t="shared" ref="F8:F71" si="0">IFERROR(E8/C8,"")</f>
        <v>0.949427055466381</v>
      </c>
      <c r="G8" s="222">
        <f t="shared" ref="G8:G71" si="1">IFERROR(E8/D8,"")</f>
        <v>1.1205467557754</v>
      </c>
      <c r="H8" s="223"/>
      <c r="I8" s="231" t="s">
        <v>45</v>
      </c>
      <c r="J8" s="63">
        <f>一般公共预算本级支出表!C1278</f>
        <v>409435</v>
      </c>
      <c r="K8" s="63">
        <f>一般公共预算本级支出表!D1278</f>
        <v>333534</v>
      </c>
      <c r="L8" s="63">
        <f>一般公共预算本级支出表!E1278</f>
        <v>361653</v>
      </c>
      <c r="M8" s="104">
        <f t="shared" ref="M8:M12" si="2">IFERROR(L8/J8,"")</f>
        <v>0.88329771514404</v>
      </c>
      <c r="N8" s="104">
        <f t="shared" ref="N8:N12" si="3">IFERROR(L8/K8,"")</f>
        <v>1.08430624763892</v>
      </c>
    </row>
    <row r="9" s="213" customFormat="1" ht="20.25" customHeight="1" spans="1:14">
      <c r="A9" s="102"/>
      <c r="B9" s="224" t="s">
        <v>46</v>
      </c>
      <c r="C9" s="63">
        <f>C10+C79+C82+C83+C84+C89+C90+C91+C96+C97+C98</f>
        <v>275000</v>
      </c>
      <c r="D9" s="63">
        <f>D10+D79+D82+D83+D84+D89+D90+D91+D96+D97+D98</f>
        <v>239204</v>
      </c>
      <c r="E9" s="63">
        <f>E10+E79+E82+E83+E84+E89+E90+E91+E96+E97+E98</f>
        <v>246587</v>
      </c>
      <c r="F9" s="222">
        <f t="shared" si="0"/>
        <v>0.89668</v>
      </c>
      <c r="G9" s="222">
        <f t="shared" si="1"/>
        <v>1.03086486848046</v>
      </c>
      <c r="H9" s="106"/>
      <c r="I9" s="224" t="s">
        <v>47</v>
      </c>
      <c r="J9" s="63">
        <f t="shared" ref="J9:L9" si="4">J10+J85+J86+J87+J88+J89+J90+J91+J96+J97+J98</f>
        <v>44989</v>
      </c>
      <c r="K9" s="63">
        <f t="shared" si="4"/>
        <v>57694</v>
      </c>
      <c r="L9" s="63">
        <f t="shared" si="4"/>
        <v>55284</v>
      </c>
      <c r="M9" s="104">
        <f t="shared" si="2"/>
        <v>1.22883371490809</v>
      </c>
      <c r="N9" s="104">
        <f t="shared" si="3"/>
        <v>0.958227891981835</v>
      </c>
    </row>
    <row r="10" s="213" customFormat="1" ht="20.25" customHeight="1" spans="1:14">
      <c r="A10" s="102"/>
      <c r="B10" s="225" t="s">
        <v>48</v>
      </c>
      <c r="C10" s="63">
        <f>C11+C18+C57</f>
        <v>225000</v>
      </c>
      <c r="D10" s="63">
        <f>D11+D18+D57</f>
        <v>169621</v>
      </c>
      <c r="E10" s="63">
        <f>E11+E18+E57</f>
        <v>170000</v>
      </c>
      <c r="F10" s="222">
        <f t="shared" si="0"/>
        <v>0.755555555555556</v>
      </c>
      <c r="G10" s="222">
        <f t="shared" si="1"/>
        <v>1.00223439314707</v>
      </c>
      <c r="H10" s="102">
        <v>23006</v>
      </c>
      <c r="I10" s="226" t="s">
        <v>49</v>
      </c>
      <c r="J10" s="60">
        <f t="shared" ref="J10:L10" si="5">J11+J12</f>
        <v>38500</v>
      </c>
      <c r="K10" s="60">
        <f t="shared" si="5"/>
        <v>31000</v>
      </c>
      <c r="L10" s="60">
        <f t="shared" si="5"/>
        <v>42000</v>
      </c>
      <c r="M10" s="104">
        <f t="shared" si="2"/>
        <v>1.09090909090909</v>
      </c>
      <c r="N10" s="104">
        <f t="shared" si="3"/>
        <v>1.35483870967742</v>
      </c>
    </row>
    <row r="11" s="213" customFormat="1" ht="20.25" customHeight="1" spans="1:14">
      <c r="A11" s="102">
        <v>11001</v>
      </c>
      <c r="B11" s="226" t="s">
        <v>50</v>
      </c>
      <c r="C11" s="60">
        <f>SUM(C12:C17)</f>
        <v>18548</v>
      </c>
      <c r="D11" s="60">
        <f>SUM(D12:D17)</f>
        <v>11616</v>
      </c>
      <c r="E11" s="60">
        <f>SUM(E12:E17)</f>
        <v>11616</v>
      </c>
      <c r="F11" s="222">
        <f t="shared" si="0"/>
        <v>0.626266982963123</v>
      </c>
      <c r="G11" s="222">
        <f t="shared" si="1"/>
        <v>1</v>
      </c>
      <c r="H11" s="102">
        <v>2300601</v>
      </c>
      <c r="I11" s="226" t="s">
        <v>51</v>
      </c>
      <c r="J11" s="74">
        <v>38500</v>
      </c>
      <c r="K11" s="74">
        <v>31000</v>
      </c>
      <c r="L11" s="74">
        <v>42000</v>
      </c>
      <c r="M11" s="104">
        <f t="shared" si="2"/>
        <v>1.09090909090909</v>
      </c>
      <c r="N11" s="104">
        <f t="shared" si="3"/>
        <v>1.35483870967742</v>
      </c>
    </row>
    <row r="12" s="213" customFormat="1" ht="20.25" customHeight="1" spans="1:14">
      <c r="A12" s="102">
        <v>1100102</v>
      </c>
      <c r="B12" s="107" t="s">
        <v>52</v>
      </c>
      <c r="C12" s="74">
        <v>2528</v>
      </c>
      <c r="D12" s="74">
        <v>1595</v>
      </c>
      <c r="E12" s="74">
        <v>1595</v>
      </c>
      <c r="F12" s="222">
        <f t="shared" si="0"/>
        <v>0.630933544303797</v>
      </c>
      <c r="G12" s="222">
        <f t="shared" si="1"/>
        <v>1</v>
      </c>
      <c r="H12" s="102">
        <v>2300602</v>
      </c>
      <c r="I12" s="226" t="s">
        <v>53</v>
      </c>
      <c r="J12" s="74"/>
      <c r="K12" s="74"/>
      <c r="L12" s="74"/>
      <c r="M12" s="104" t="str">
        <f t="shared" si="2"/>
        <v/>
      </c>
      <c r="N12" s="104" t="str">
        <f t="shared" si="3"/>
        <v/>
      </c>
    </row>
    <row r="13" s="213" customFormat="1" ht="20.25" customHeight="1" spans="1:14">
      <c r="A13" s="102">
        <v>1100103</v>
      </c>
      <c r="B13" s="107" t="s">
        <v>54</v>
      </c>
      <c r="C13" s="74">
        <v>1069</v>
      </c>
      <c r="D13" s="74">
        <v>1068</v>
      </c>
      <c r="E13" s="74">
        <v>1068</v>
      </c>
      <c r="F13" s="222">
        <f t="shared" si="0"/>
        <v>0.999064546304958</v>
      </c>
      <c r="G13" s="222">
        <f t="shared" si="1"/>
        <v>1</v>
      </c>
      <c r="H13" s="227"/>
      <c r="I13" s="232"/>
      <c r="J13" s="232"/>
      <c r="K13" s="232"/>
      <c r="L13" s="232"/>
      <c r="M13" s="233"/>
      <c r="N13" s="234"/>
    </row>
    <row r="14" s="213" customFormat="1" ht="20.25" customHeight="1" spans="1:14">
      <c r="A14" s="102">
        <v>1100104</v>
      </c>
      <c r="B14" s="107" t="s">
        <v>55</v>
      </c>
      <c r="C14" s="74">
        <v>9594</v>
      </c>
      <c r="D14" s="74">
        <v>2469</v>
      </c>
      <c r="E14" s="74">
        <v>2469</v>
      </c>
      <c r="F14" s="222">
        <f t="shared" si="0"/>
        <v>0.257348342714196</v>
      </c>
      <c r="G14" s="222">
        <f t="shared" si="1"/>
        <v>1</v>
      </c>
      <c r="H14" s="126"/>
      <c r="I14" s="232" t="s">
        <v>56</v>
      </c>
      <c r="J14" s="232"/>
      <c r="K14" s="232"/>
      <c r="L14" s="232"/>
      <c r="M14" s="233"/>
      <c r="N14" s="234"/>
    </row>
    <row r="15" s="213" customFormat="1" ht="20.25" customHeight="1" spans="1:14">
      <c r="A15" s="102">
        <v>1100105</v>
      </c>
      <c r="B15" s="107" t="s">
        <v>57</v>
      </c>
      <c r="C15" s="74">
        <v>5357</v>
      </c>
      <c r="D15" s="74">
        <v>3</v>
      </c>
      <c r="E15" s="74">
        <v>3</v>
      </c>
      <c r="F15" s="222">
        <f t="shared" si="0"/>
        <v>0.000560014933731566</v>
      </c>
      <c r="G15" s="222">
        <f t="shared" si="1"/>
        <v>1</v>
      </c>
      <c r="H15" s="126"/>
      <c r="I15" s="232" t="s">
        <v>56</v>
      </c>
      <c r="J15" s="232"/>
      <c r="K15" s="232"/>
      <c r="L15" s="232"/>
      <c r="M15" s="233"/>
      <c r="N15" s="234"/>
    </row>
    <row r="16" s="213" customFormat="1" ht="20.25" customHeight="1" spans="1:14">
      <c r="A16" s="102">
        <v>1100106</v>
      </c>
      <c r="B16" s="107" t="s">
        <v>58</v>
      </c>
      <c r="C16" s="74"/>
      <c r="D16" s="74">
        <v>6481</v>
      </c>
      <c r="E16" s="74">
        <v>6481</v>
      </c>
      <c r="F16" s="222" t="str">
        <f t="shared" si="0"/>
        <v/>
      </c>
      <c r="G16" s="222">
        <f t="shared" si="1"/>
        <v>1</v>
      </c>
      <c r="H16" s="126"/>
      <c r="I16" s="232" t="s">
        <v>56</v>
      </c>
      <c r="J16" s="232"/>
      <c r="K16" s="232"/>
      <c r="L16" s="232"/>
      <c r="M16" s="233"/>
      <c r="N16" s="234"/>
    </row>
    <row r="17" s="213" customFormat="1" ht="20.25" customHeight="1" spans="1:14">
      <c r="A17" s="102">
        <v>1100199</v>
      </c>
      <c r="B17" s="107" t="s">
        <v>59</v>
      </c>
      <c r="C17" s="74"/>
      <c r="D17" s="74"/>
      <c r="E17" s="74"/>
      <c r="F17" s="222" t="str">
        <f t="shared" si="0"/>
        <v/>
      </c>
      <c r="G17" s="222" t="str">
        <f t="shared" si="1"/>
        <v/>
      </c>
      <c r="H17" s="126"/>
      <c r="I17" s="232" t="s">
        <v>56</v>
      </c>
      <c r="J17" s="232"/>
      <c r="K17" s="232"/>
      <c r="L17" s="232"/>
      <c r="M17" s="233"/>
      <c r="N17" s="234"/>
    </row>
    <row r="18" s="213" customFormat="1" ht="20.25" customHeight="1" spans="1:14">
      <c r="A18" s="102">
        <v>11002</v>
      </c>
      <c r="B18" s="107" t="s">
        <v>60</v>
      </c>
      <c r="C18" s="60">
        <f>SUM(C19:C56)</f>
        <v>186452</v>
      </c>
      <c r="D18" s="60">
        <f>SUM(D19:D56)</f>
        <v>141596</v>
      </c>
      <c r="E18" s="60">
        <f>SUM(E19:E56)</f>
        <v>141975</v>
      </c>
      <c r="F18" s="222">
        <f t="shared" si="0"/>
        <v>0.761456031579173</v>
      </c>
      <c r="G18" s="222">
        <f t="shared" si="1"/>
        <v>1.00267662928331</v>
      </c>
      <c r="H18" s="126"/>
      <c r="I18" s="232" t="s">
        <v>56</v>
      </c>
      <c r="J18" s="232"/>
      <c r="K18" s="232"/>
      <c r="L18" s="232"/>
      <c r="M18" s="233" t="s">
        <v>56</v>
      </c>
      <c r="N18" s="234"/>
    </row>
    <row r="19" s="213" customFormat="1" ht="20.25" customHeight="1" spans="1:14">
      <c r="A19" s="102">
        <v>1100201</v>
      </c>
      <c r="B19" s="107" t="s">
        <v>61</v>
      </c>
      <c r="C19" s="74"/>
      <c r="D19" s="74"/>
      <c r="E19" s="74"/>
      <c r="F19" s="222" t="str">
        <f t="shared" si="0"/>
        <v/>
      </c>
      <c r="G19" s="222" t="str">
        <f t="shared" si="1"/>
        <v/>
      </c>
      <c r="H19" s="126"/>
      <c r="I19" s="232" t="s">
        <v>56</v>
      </c>
      <c r="J19" s="232"/>
      <c r="K19" s="232"/>
      <c r="L19" s="232"/>
      <c r="M19" s="233"/>
      <c r="N19" s="234"/>
    </row>
    <row r="20" s="213" customFormat="1" ht="20.25" customHeight="1" spans="1:14">
      <c r="A20" s="102">
        <v>1100202</v>
      </c>
      <c r="B20" s="106" t="s">
        <v>62</v>
      </c>
      <c r="C20" s="74">
        <v>12176</v>
      </c>
      <c r="D20" s="74">
        <v>3514</v>
      </c>
      <c r="E20" s="74">
        <v>3514</v>
      </c>
      <c r="F20" s="222">
        <f t="shared" si="0"/>
        <v>0.288600525624179</v>
      </c>
      <c r="G20" s="222">
        <f t="shared" si="1"/>
        <v>1</v>
      </c>
      <c r="H20" s="126"/>
      <c r="I20" s="232" t="s">
        <v>56</v>
      </c>
      <c r="J20" s="232"/>
      <c r="K20" s="232"/>
      <c r="L20" s="232"/>
      <c r="M20" s="233"/>
      <c r="N20" s="234"/>
    </row>
    <row r="21" s="213" customFormat="1" ht="20.25" customHeight="1" spans="1:14">
      <c r="A21" s="102">
        <v>1100207</v>
      </c>
      <c r="B21" s="121" t="s">
        <v>63</v>
      </c>
      <c r="C21" s="74">
        <v>46009</v>
      </c>
      <c r="D21" s="74">
        <v>52045</v>
      </c>
      <c r="E21" s="74">
        <v>52424</v>
      </c>
      <c r="F21" s="222">
        <f t="shared" si="0"/>
        <v>1.13942924210481</v>
      </c>
      <c r="G21" s="222">
        <f t="shared" si="1"/>
        <v>1.00728215966952</v>
      </c>
      <c r="H21" s="126"/>
      <c r="I21" s="232" t="s">
        <v>56</v>
      </c>
      <c r="J21" s="232"/>
      <c r="K21" s="232"/>
      <c r="L21" s="232"/>
      <c r="M21" s="233"/>
      <c r="N21" s="234"/>
    </row>
    <row r="22" s="213" customFormat="1" ht="20.25" customHeight="1" spans="1:14">
      <c r="A22" s="102">
        <v>1100208</v>
      </c>
      <c r="B22" s="121" t="s">
        <v>64</v>
      </c>
      <c r="C22" s="74">
        <v>22500</v>
      </c>
      <c r="D22" s="74">
        <v>473</v>
      </c>
      <c r="E22" s="74">
        <v>473</v>
      </c>
      <c r="F22" s="222">
        <f t="shared" si="0"/>
        <v>0.0210222222222222</v>
      </c>
      <c r="G22" s="222">
        <f t="shared" si="1"/>
        <v>1</v>
      </c>
      <c r="H22" s="126"/>
      <c r="I22" s="232" t="s">
        <v>56</v>
      </c>
      <c r="J22" s="232"/>
      <c r="K22" s="232"/>
      <c r="L22" s="232"/>
      <c r="M22" s="233"/>
      <c r="N22" s="234"/>
    </row>
    <row r="23" s="213" customFormat="1" ht="20.25" customHeight="1" spans="1:14">
      <c r="A23" s="102">
        <v>1100212</v>
      </c>
      <c r="B23" s="121" t="s">
        <v>65</v>
      </c>
      <c r="C23" s="74"/>
      <c r="D23" s="74"/>
      <c r="E23" s="74"/>
      <c r="F23" s="222" t="str">
        <f t="shared" si="0"/>
        <v/>
      </c>
      <c r="G23" s="222" t="str">
        <f t="shared" si="1"/>
        <v/>
      </c>
      <c r="H23" s="126"/>
      <c r="I23" s="232" t="s">
        <v>56</v>
      </c>
      <c r="J23" s="232"/>
      <c r="K23" s="232"/>
      <c r="L23" s="232"/>
      <c r="M23" s="233"/>
      <c r="N23" s="234"/>
    </row>
    <row r="24" s="213" customFormat="1" ht="20.25" customHeight="1" spans="1:14">
      <c r="A24" s="102">
        <v>1100214</v>
      </c>
      <c r="B24" s="121" t="s">
        <v>66</v>
      </c>
      <c r="C24" s="74">
        <v>3340</v>
      </c>
      <c r="D24" s="74"/>
      <c r="E24" s="74"/>
      <c r="F24" s="222">
        <f t="shared" si="0"/>
        <v>0</v>
      </c>
      <c r="G24" s="222" t="str">
        <f t="shared" si="1"/>
        <v/>
      </c>
      <c r="H24" s="126"/>
      <c r="I24" s="232" t="s">
        <v>56</v>
      </c>
      <c r="J24" s="232"/>
      <c r="K24" s="232"/>
      <c r="L24" s="232"/>
      <c r="M24" s="233"/>
      <c r="N24" s="234"/>
    </row>
    <row r="25" s="213" customFormat="1" ht="20.25" customHeight="1" spans="1:14">
      <c r="A25" s="102">
        <v>1100225</v>
      </c>
      <c r="B25" s="121" t="s">
        <v>67</v>
      </c>
      <c r="C25" s="74">
        <v>200</v>
      </c>
      <c r="D25" s="74">
        <v>362</v>
      </c>
      <c r="E25" s="74">
        <v>362</v>
      </c>
      <c r="F25" s="222">
        <f t="shared" si="0"/>
        <v>1.81</v>
      </c>
      <c r="G25" s="222">
        <f t="shared" si="1"/>
        <v>1</v>
      </c>
      <c r="H25" s="126"/>
      <c r="I25" s="128" t="s">
        <v>56</v>
      </c>
      <c r="J25" s="128"/>
      <c r="K25" s="128"/>
      <c r="L25" s="128"/>
      <c r="M25" s="234"/>
      <c r="N25" s="234"/>
    </row>
    <row r="26" s="213" customFormat="1" ht="20.25" customHeight="1" spans="1:14">
      <c r="A26" s="102">
        <v>1100226</v>
      </c>
      <c r="B26" s="121" t="s">
        <v>68</v>
      </c>
      <c r="C26" s="74"/>
      <c r="D26" s="74">
        <v>146</v>
      </c>
      <c r="E26" s="74">
        <v>146</v>
      </c>
      <c r="F26" s="222" t="str">
        <f t="shared" si="0"/>
        <v/>
      </c>
      <c r="G26" s="222">
        <f t="shared" si="1"/>
        <v>1</v>
      </c>
      <c r="H26" s="126"/>
      <c r="I26" s="128" t="s">
        <v>56</v>
      </c>
      <c r="J26" s="128"/>
      <c r="K26" s="128"/>
      <c r="L26" s="128"/>
      <c r="M26" s="234"/>
      <c r="N26" s="234"/>
    </row>
    <row r="27" s="213" customFormat="1" ht="20.25" customHeight="1" spans="1:14">
      <c r="A27" s="102">
        <v>1100227</v>
      </c>
      <c r="B27" s="121" t="s">
        <v>69</v>
      </c>
      <c r="C27" s="74">
        <v>19000</v>
      </c>
      <c r="D27" s="74">
        <v>2358</v>
      </c>
      <c r="E27" s="74">
        <v>2358</v>
      </c>
      <c r="F27" s="222">
        <f t="shared" si="0"/>
        <v>0.124105263157895</v>
      </c>
      <c r="G27" s="222">
        <f t="shared" si="1"/>
        <v>1</v>
      </c>
      <c r="H27" s="126"/>
      <c r="I27" s="126" t="s">
        <v>56</v>
      </c>
      <c r="J27" s="126"/>
      <c r="K27" s="126"/>
      <c r="L27" s="126"/>
      <c r="M27" s="234"/>
      <c r="N27" s="234"/>
    </row>
    <row r="28" s="213" customFormat="1" ht="20.25" customHeight="1" spans="1:14">
      <c r="A28" s="102">
        <v>1100228</v>
      </c>
      <c r="B28" s="121" t="s">
        <v>70</v>
      </c>
      <c r="C28" s="74"/>
      <c r="D28" s="74">
        <v>474</v>
      </c>
      <c r="E28" s="74">
        <v>474</v>
      </c>
      <c r="F28" s="222" t="str">
        <f t="shared" si="0"/>
        <v/>
      </c>
      <c r="G28" s="222">
        <f t="shared" si="1"/>
        <v>1</v>
      </c>
      <c r="H28" s="126"/>
      <c r="I28" s="128" t="s">
        <v>56</v>
      </c>
      <c r="J28" s="128"/>
      <c r="K28" s="128"/>
      <c r="L28" s="128"/>
      <c r="M28" s="234"/>
      <c r="N28" s="234"/>
    </row>
    <row r="29" s="213" customFormat="1" ht="20.25" customHeight="1" spans="1:14">
      <c r="A29" s="102">
        <v>1100229</v>
      </c>
      <c r="B29" s="121" t="s">
        <v>71</v>
      </c>
      <c r="C29" s="74">
        <v>7</v>
      </c>
      <c r="D29" s="74"/>
      <c r="E29" s="74"/>
      <c r="F29" s="222">
        <f t="shared" si="0"/>
        <v>0</v>
      </c>
      <c r="G29" s="222" t="str">
        <f t="shared" si="1"/>
        <v/>
      </c>
      <c r="H29" s="126"/>
      <c r="I29" s="128" t="s">
        <v>56</v>
      </c>
      <c r="J29" s="128"/>
      <c r="K29" s="128"/>
      <c r="L29" s="128"/>
      <c r="M29" s="234"/>
      <c r="N29" s="234"/>
    </row>
    <row r="30" s="213" customFormat="1" ht="20.25" customHeight="1" spans="1:14">
      <c r="A30" s="102">
        <v>1100230</v>
      </c>
      <c r="B30" s="121" t="s">
        <v>72</v>
      </c>
      <c r="C30" s="74"/>
      <c r="D30" s="74"/>
      <c r="E30" s="74"/>
      <c r="F30" s="222" t="str">
        <f t="shared" si="0"/>
        <v/>
      </c>
      <c r="G30" s="222" t="str">
        <f t="shared" si="1"/>
        <v/>
      </c>
      <c r="H30" s="126"/>
      <c r="I30" s="128" t="s">
        <v>56</v>
      </c>
      <c r="J30" s="128"/>
      <c r="K30" s="128"/>
      <c r="L30" s="128"/>
      <c r="M30" s="234"/>
      <c r="N30" s="234"/>
    </row>
    <row r="31" s="213" customFormat="1" ht="20.25" customHeight="1" spans="1:14">
      <c r="A31" s="102">
        <v>1100231</v>
      </c>
      <c r="B31" s="121" t="s">
        <v>73</v>
      </c>
      <c r="C31" s="74">
        <v>1400</v>
      </c>
      <c r="D31" s="74">
        <v>2201</v>
      </c>
      <c r="E31" s="74">
        <v>2201</v>
      </c>
      <c r="F31" s="222">
        <f t="shared" si="0"/>
        <v>1.57214285714286</v>
      </c>
      <c r="G31" s="222">
        <f t="shared" si="1"/>
        <v>1</v>
      </c>
      <c r="H31" s="126"/>
      <c r="I31" s="128" t="s">
        <v>56</v>
      </c>
      <c r="J31" s="128"/>
      <c r="K31" s="128"/>
      <c r="L31" s="128"/>
      <c r="M31" s="234"/>
      <c r="N31" s="234"/>
    </row>
    <row r="32" s="213" customFormat="1" ht="20.25" customHeight="1" spans="1:14">
      <c r="A32" s="102">
        <v>1100241</v>
      </c>
      <c r="B32" s="133" t="s">
        <v>74</v>
      </c>
      <c r="C32" s="228"/>
      <c r="D32" s="228"/>
      <c r="E32" s="228"/>
      <c r="F32" s="222" t="str">
        <f t="shared" si="0"/>
        <v/>
      </c>
      <c r="G32" s="222" t="str">
        <f t="shared" si="1"/>
        <v/>
      </c>
      <c r="H32" s="126"/>
      <c r="I32" s="128" t="s">
        <v>56</v>
      </c>
      <c r="J32" s="128"/>
      <c r="K32" s="128"/>
      <c r="L32" s="128"/>
      <c r="M32" s="234"/>
      <c r="N32" s="234"/>
    </row>
    <row r="33" s="213" customFormat="1" ht="20.25" customHeight="1" spans="1:14">
      <c r="A33" s="102">
        <v>1100242</v>
      </c>
      <c r="B33" s="133" t="s">
        <v>75</v>
      </c>
      <c r="C33" s="228"/>
      <c r="D33" s="228"/>
      <c r="E33" s="228"/>
      <c r="F33" s="222" t="str">
        <f t="shared" si="0"/>
        <v/>
      </c>
      <c r="G33" s="222" t="str">
        <f t="shared" si="1"/>
        <v/>
      </c>
      <c r="H33" s="126"/>
      <c r="I33" s="128" t="s">
        <v>56</v>
      </c>
      <c r="J33" s="128"/>
      <c r="K33" s="128"/>
      <c r="L33" s="128"/>
      <c r="M33" s="234"/>
      <c r="N33" s="234"/>
    </row>
    <row r="34" s="213" customFormat="1" ht="20.25" customHeight="1" spans="1:14">
      <c r="A34" s="102">
        <v>1100243</v>
      </c>
      <c r="B34" s="133" t="s">
        <v>76</v>
      </c>
      <c r="C34" s="228"/>
      <c r="D34" s="228"/>
      <c r="E34" s="228"/>
      <c r="F34" s="222" t="str">
        <f t="shared" si="0"/>
        <v/>
      </c>
      <c r="G34" s="222" t="str">
        <f t="shared" si="1"/>
        <v/>
      </c>
      <c r="H34" s="126"/>
      <c r="I34" s="128" t="s">
        <v>56</v>
      </c>
      <c r="J34" s="128"/>
      <c r="K34" s="128"/>
      <c r="L34" s="128"/>
      <c r="M34" s="234"/>
      <c r="N34" s="234"/>
    </row>
    <row r="35" s="213" customFormat="1" ht="20.25" customHeight="1" spans="1:14">
      <c r="A35" s="102">
        <v>1100244</v>
      </c>
      <c r="B35" s="133" t="s">
        <v>77</v>
      </c>
      <c r="C35" s="228">
        <v>2050</v>
      </c>
      <c r="D35" s="228">
        <v>2370</v>
      </c>
      <c r="E35" s="228">
        <v>2370</v>
      </c>
      <c r="F35" s="222">
        <f t="shared" si="0"/>
        <v>1.15609756097561</v>
      </c>
      <c r="G35" s="222">
        <f t="shared" si="1"/>
        <v>1</v>
      </c>
      <c r="H35" s="126"/>
      <c r="I35" s="128" t="s">
        <v>56</v>
      </c>
      <c r="J35" s="128"/>
      <c r="K35" s="128"/>
      <c r="L35" s="128"/>
      <c r="M35" s="234"/>
      <c r="N35" s="234"/>
    </row>
    <row r="36" s="213" customFormat="1" ht="20.25" customHeight="1" spans="1:14">
      <c r="A36" s="102">
        <v>1100245</v>
      </c>
      <c r="B36" s="133" t="s">
        <v>78</v>
      </c>
      <c r="C36" s="228">
        <v>4150</v>
      </c>
      <c r="D36" s="228">
        <v>6654</v>
      </c>
      <c r="E36" s="228">
        <v>6654</v>
      </c>
      <c r="F36" s="222">
        <f t="shared" si="0"/>
        <v>1.6033734939759</v>
      </c>
      <c r="G36" s="222">
        <f t="shared" si="1"/>
        <v>1</v>
      </c>
      <c r="H36" s="126"/>
      <c r="I36" s="232" t="s">
        <v>56</v>
      </c>
      <c r="J36" s="232"/>
      <c r="K36" s="232"/>
      <c r="L36" s="232"/>
      <c r="M36" s="233"/>
      <c r="N36" s="234"/>
    </row>
    <row r="37" s="213" customFormat="1" ht="20.25" customHeight="1" spans="1:14">
      <c r="A37" s="102">
        <v>1100246</v>
      </c>
      <c r="B37" s="133" t="s">
        <v>79</v>
      </c>
      <c r="C37" s="228">
        <v>70</v>
      </c>
      <c r="D37" s="228">
        <v>35</v>
      </c>
      <c r="E37" s="228">
        <v>35</v>
      </c>
      <c r="F37" s="222">
        <f t="shared" si="0"/>
        <v>0.5</v>
      </c>
      <c r="G37" s="222">
        <f t="shared" si="1"/>
        <v>1</v>
      </c>
      <c r="H37" s="126"/>
      <c r="I37" s="232" t="s">
        <v>56</v>
      </c>
      <c r="J37" s="232"/>
      <c r="K37" s="232"/>
      <c r="L37" s="232"/>
      <c r="M37" s="233"/>
      <c r="N37" s="234"/>
    </row>
    <row r="38" s="213" customFormat="1" ht="20.25" customHeight="1" spans="1:14">
      <c r="A38" s="102">
        <v>1100247</v>
      </c>
      <c r="B38" s="133" t="s">
        <v>80</v>
      </c>
      <c r="C38" s="228">
        <v>650</v>
      </c>
      <c r="D38" s="228">
        <v>430</v>
      </c>
      <c r="E38" s="228">
        <v>430</v>
      </c>
      <c r="F38" s="222">
        <f t="shared" si="0"/>
        <v>0.661538461538462</v>
      </c>
      <c r="G38" s="222">
        <f t="shared" si="1"/>
        <v>1</v>
      </c>
      <c r="H38" s="126"/>
      <c r="I38" s="232" t="s">
        <v>56</v>
      </c>
      <c r="J38" s="232"/>
      <c r="K38" s="232"/>
      <c r="L38" s="232"/>
      <c r="M38" s="233"/>
      <c r="N38" s="234"/>
    </row>
    <row r="39" s="213" customFormat="1" ht="20.25" customHeight="1" spans="1:14">
      <c r="A39" s="102">
        <v>1100248</v>
      </c>
      <c r="B39" s="133" t="s">
        <v>81</v>
      </c>
      <c r="C39" s="228">
        <v>30750</v>
      </c>
      <c r="D39" s="228">
        <v>21517</v>
      </c>
      <c r="E39" s="228">
        <v>21517</v>
      </c>
      <c r="F39" s="222">
        <f t="shared" si="0"/>
        <v>0.699739837398374</v>
      </c>
      <c r="G39" s="222">
        <f t="shared" si="1"/>
        <v>1</v>
      </c>
      <c r="H39" s="126"/>
      <c r="I39" s="232" t="s">
        <v>56</v>
      </c>
      <c r="J39" s="232"/>
      <c r="K39" s="232"/>
      <c r="L39" s="232"/>
      <c r="M39" s="233"/>
      <c r="N39" s="234"/>
    </row>
    <row r="40" s="213" customFormat="1" ht="20.25" customHeight="1" spans="1:14">
      <c r="A40" s="102">
        <v>1100249</v>
      </c>
      <c r="B40" s="133" t="s">
        <v>82</v>
      </c>
      <c r="C40" s="228">
        <v>14750</v>
      </c>
      <c r="D40" s="228">
        <v>4234</v>
      </c>
      <c r="E40" s="228">
        <v>4234</v>
      </c>
      <c r="F40" s="222">
        <f t="shared" si="0"/>
        <v>0.287050847457627</v>
      </c>
      <c r="G40" s="222">
        <f t="shared" si="1"/>
        <v>1</v>
      </c>
      <c r="H40" s="126"/>
      <c r="I40" s="232" t="s">
        <v>56</v>
      </c>
      <c r="J40" s="232"/>
      <c r="K40" s="232"/>
      <c r="L40" s="232"/>
      <c r="M40" s="233"/>
      <c r="N40" s="234"/>
    </row>
    <row r="41" s="213" customFormat="1" ht="20.25" customHeight="1" spans="1:14">
      <c r="A41" s="102">
        <v>1100250</v>
      </c>
      <c r="B41" s="133" t="s">
        <v>83</v>
      </c>
      <c r="C41" s="228"/>
      <c r="D41" s="228"/>
      <c r="E41" s="228"/>
      <c r="F41" s="222" t="str">
        <f t="shared" si="0"/>
        <v/>
      </c>
      <c r="G41" s="222" t="str">
        <f t="shared" si="1"/>
        <v/>
      </c>
      <c r="H41" s="126"/>
      <c r="I41" s="232" t="s">
        <v>56</v>
      </c>
      <c r="J41" s="232"/>
      <c r="K41" s="232"/>
      <c r="L41" s="232"/>
      <c r="M41" s="233"/>
      <c r="N41" s="234"/>
    </row>
    <row r="42" s="213" customFormat="1" ht="20.25" customHeight="1" spans="1:14">
      <c r="A42" s="102">
        <v>1100251</v>
      </c>
      <c r="B42" s="133" t="s">
        <v>84</v>
      </c>
      <c r="C42" s="228"/>
      <c r="D42" s="228"/>
      <c r="E42" s="228"/>
      <c r="F42" s="222" t="str">
        <f t="shared" si="0"/>
        <v/>
      </c>
      <c r="G42" s="222" t="str">
        <f t="shared" si="1"/>
        <v/>
      </c>
      <c r="H42" s="126"/>
      <c r="I42" s="232" t="s">
        <v>56</v>
      </c>
      <c r="J42" s="232"/>
      <c r="K42" s="232"/>
      <c r="L42" s="232"/>
      <c r="M42" s="233"/>
      <c r="N42" s="234"/>
    </row>
    <row r="43" s="213" customFormat="1" ht="20.25" customHeight="1" spans="1:14">
      <c r="A43" s="102">
        <v>1100252</v>
      </c>
      <c r="B43" s="133" t="s">
        <v>85</v>
      </c>
      <c r="C43" s="228">
        <v>13900</v>
      </c>
      <c r="D43" s="228">
        <v>18604</v>
      </c>
      <c r="E43" s="228">
        <v>18604</v>
      </c>
      <c r="F43" s="222">
        <f t="shared" si="0"/>
        <v>1.33841726618705</v>
      </c>
      <c r="G43" s="222">
        <f t="shared" si="1"/>
        <v>1</v>
      </c>
      <c r="H43" s="126"/>
      <c r="I43" s="232" t="s">
        <v>56</v>
      </c>
      <c r="J43" s="232"/>
      <c r="K43" s="232"/>
      <c r="L43" s="232"/>
      <c r="M43" s="233"/>
      <c r="N43" s="234"/>
    </row>
    <row r="44" s="213" customFormat="1" ht="20.25" customHeight="1" spans="1:14">
      <c r="A44" s="102">
        <v>1100253</v>
      </c>
      <c r="B44" s="133" t="s">
        <v>86</v>
      </c>
      <c r="C44" s="228">
        <v>13400</v>
      </c>
      <c r="D44" s="228">
        <v>5631</v>
      </c>
      <c r="E44" s="228">
        <v>5631</v>
      </c>
      <c r="F44" s="222">
        <f t="shared" si="0"/>
        <v>0.420223880597015</v>
      </c>
      <c r="G44" s="222">
        <f t="shared" si="1"/>
        <v>1</v>
      </c>
      <c r="H44" s="126"/>
      <c r="I44" s="232" t="s">
        <v>56</v>
      </c>
      <c r="J44" s="232"/>
      <c r="K44" s="232"/>
      <c r="L44" s="232"/>
      <c r="M44" s="233"/>
      <c r="N44" s="234"/>
    </row>
    <row r="45" s="213" customFormat="1" ht="20.25" customHeight="1" spans="1:14">
      <c r="A45" s="102">
        <v>1100254</v>
      </c>
      <c r="B45" s="133" t="s">
        <v>87</v>
      </c>
      <c r="C45" s="228"/>
      <c r="D45" s="228"/>
      <c r="E45" s="228"/>
      <c r="F45" s="222" t="str">
        <f t="shared" si="0"/>
        <v/>
      </c>
      <c r="G45" s="222" t="str">
        <f t="shared" si="1"/>
        <v/>
      </c>
      <c r="H45" s="126"/>
      <c r="I45" s="232" t="s">
        <v>56</v>
      </c>
      <c r="J45" s="232"/>
      <c r="K45" s="232"/>
      <c r="L45" s="232"/>
      <c r="M45" s="233"/>
      <c r="N45" s="234"/>
    </row>
    <row r="46" s="213" customFormat="1" ht="20.25" customHeight="1" spans="1:14">
      <c r="A46" s="102">
        <v>1100255</v>
      </c>
      <c r="B46" s="133" t="s">
        <v>88</v>
      </c>
      <c r="C46" s="228"/>
      <c r="D46" s="228"/>
      <c r="E46" s="228"/>
      <c r="F46" s="222" t="str">
        <f t="shared" si="0"/>
        <v/>
      </c>
      <c r="G46" s="222" t="str">
        <f t="shared" si="1"/>
        <v/>
      </c>
      <c r="H46" s="126"/>
      <c r="I46" s="232" t="s">
        <v>56</v>
      </c>
      <c r="J46" s="232"/>
      <c r="K46" s="232"/>
      <c r="L46" s="232"/>
      <c r="M46" s="233"/>
      <c r="N46" s="234"/>
    </row>
    <row r="47" s="213" customFormat="1" ht="20.25" customHeight="1" spans="1:14">
      <c r="A47" s="102">
        <v>1100256</v>
      </c>
      <c r="B47" s="133" t="s">
        <v>89</v>
      </c>
      <c r="C47" s="228"/>
      <c r="D47" s="228"/>
      <c r="E47" s="228"/>
      <c r="F47" s="222" t="str">
        <f t="shared" si="0"/>
        <v/>
      </c>
      <c r="G47" s="222" t="str">
        <f t="shared" si="1"/>
        <v/>
      </c>
      <c r="H47" s="126"/>
      <c r="I47" s="232" t="s">
        <v>56</v>
      </c>
      <c r="J47" s="232"/>
      <c r="K47" s="232"/>
      <c r="L47" s="232"/>
      <c r="M47" s="233"/>
      <c r="N47" s="234"/>
    </row>
    <row r="48" s="213" customFormat="1" ht="20.25" customHeight="1" spans="1:14">
      <c r="A48" s="102">
        <v>1100257</v>
      </c>
      <c r="B48" s="133" t="s">
        <v>90</v>
      </c>
      <c r="C48" s="228"/>
      <c r="D48" s="228"/>
      <c r="E48" s="228"/>
      <c r="F48" s="222" t="str">
        <f t="shared" si="0"/>
        <v/>
      </c>
      <c r="G48" s="222" t="str">
        <f t="shared" si="1"/>
        <v/>
      </c>
      <c r="H48" s="126"/>
      <c r="I48" s="232" t="s">
        <v>56</v>
      </c>
      <c r="J48" s="232"/>
      <c r="K48" s="232"/>
      <c r="L48" s="232"/>
      <c r="M48" s="233"/>
      <c r="N48" s="234"/>
    </row>
    <row r="49" s="213" customFormat="1" ht="20.25" customHeight="1" spans="1:14">
      <c r="A49" s="102">
        <v>1100258</v>
      </c>
      <c r="B49" s="133" t="s">
        <v>91</v>
      </c>
      <c r="C49" s="228">
        <v>180</v>
      </c>
      <c r="D49" s="228">
        <v>565</v>
      </c>
      <c r="E49" s="228">
        <v>565</v>
      </c>
      <c r="F49" s="222">
        <f t="shared" si="0"/>
        <v>3.13888888888889</v>
      </c>
      <c r="G49" s="222">
        <f t="shared" si="1"/>
        <v>1</v>
      </c>
      <c r="H49" s="126"/>
      <c r="I49" s="232" t="s">
        <v>56</v>
      </c>
      <c r="J49" s="232"/>
      <c r="K49" s="232"/>
      <c r="L49" s="232"/>
      <c r="M49" s="233"/>
      <c r="N49" s="234"/>
    </row>
    <row r="50" s="213" customFormat="1" ht="20.25" customHeight="1" spans="1:14">
      <c r="A50" s="102">
        <v>1100259</v>
      </c>
      <c r="B50" s="133" t="s">
        <v>92</v>
      </c>
      <c r="C50" s="228">
        <v>800</v>
      </c>
      <c r="D50" s="228">
        <v>667</v>
      </c>
      <c r="E50" s="228">
        <v>667</v>
      </c>
      <c r="F50" s="222">
        <f t="shared" si="0"/>
        <v>0.83375</v>
      </c>
      <c r="G50" s="222">
        <f t="shared" si="1"/>
        <v>1</v>
      </c>
      <c r="H50" s="126"/>
      <c r="I50" s="128" t="s">
        <v>56</v>
      </c>
      <c r="J50" s="128"/>
      <c r="K50" s="128"/>
      <c r="L50" s="128"/>
      <c r="M50" s="234"/>
      <c r="N50" s="234"/>
    </row>
    <row r="51" s="213" customFormat="1" ht="20.25" customHeight="1" spans="1:14">
      <c r="A51" s="102">
        <v>1100260</v>
      </c>
      <c r="B51" s="133" t="s">
        <v>93</v>
      </c>
      <c r="C51" s="228"/>
      <c r="D51" s="228">
        <v>680</v>
      </c>
      <c r="E51" s="228">
        <v>680</v>
      </c>
      <c r="F51" s="222" t="str">
        <f t="shared" si="0"/>
        <v/>
      </c>
      <c r="G51" s="222">
        <f t="shared" si="1"/>
        <v>1</v>
      </c>
      <c r="H51" s="126"/>
      <c r="I51" s="128"/>
      <c r="J51" s="128"/>
      <c r="K51" s="128"/>
      <c r="L51" s="128"/>
      <c r="M51" s="234"/>
      <c r="N51" s="234"/>
    </row>
    <row r="52" s="213" customFormat="1" ht="20.25" customHeight="1" spans="1:14">
      <c r="A52" s="102">
        <v>1100269</v>
      </c>
      <c r="B52" s="133" t="s">
        <v>94</v>
      </c>
      <c r="C52" s="228">
        <v>1120</v>
      </c>
      <c r="D52" s="228"/>
      <c r="E52" s="228"/>
      <c r="F52" s="222">
        <f t="shared" si="0"/>
        <v>0</v>
      </c>
      <c r="G52" s="222" t="str">
        <f t="shared" si="1"/>
        <v/>
      </c>
      <c r="H52" s="126"/>
      <c r="I52" s="128" t="s">
        <v>56</v>
      </c>
      <c r="J52" s="128"/>
      <c r="K52" s="128"/>
      <c r="L52" s="128"/>
      <c r="M52" s="234"/>
      <c r="N52" s="234"/>
    </row>
    <row r="53" s="213" customFormat="1" ht="20.25" customHeight="1" spans="1:14">
      <c r="A53" s="102">
        <v>1100296</v>
      </c>
      <c r="B53" s="133" t="s">
        <v>95</v>
      </c>
      <c r="C53" s="228"/>
      <c r="D53" s="228">
        <v>9959</v>
      </c>
      <c r="E53" s="228">
        <v>9959</v>
      </c>
      <c r="F53" s="222" t="str">
        <f t="shared" si="0"/>
        <v/>
      </c>
      <c r="G53" s="222">
        <f t="shared" si="1"/>
        <v>1</v>
      </c>
      <c r="H53" s="126"/>
      <c r="I53" s="128"/>
      <c r="J53" s="128"/>
      <c r="K53" s="128"/>
      <c r="L53" s="128"/>
      <c r="M53" s="234"/>
      <c r="N53" s="234"/>
    </row>
    <row r="54" s="213" customFormat="1" ht="20.25" customHeight="1" spans="1:14">
      <c r="A54" s="102">
        <v>1100297</v>
      </c>
      <c r="B54" s="133" t="s">
        <v>96</v>
      </c>
      <c r="C54" s="228"/>
      <c r="D54" s="228">
        <v>2202</v>
      </c>
      <c r="E54" s="228">
        <v>2202</v>
      </c>
      <c r="F54" s="222" t="str">
        <f t="shared" si="0"/>
        <v/>
      </c>
      <c r="G54" s="222">
        <f t="shared" si="1"/>
        <v>1</v>
      </c>
      <c r="H54" s="126"/>
      <c r="I54" s="128"/>
      <c r="J54" s="128"/>
      <c r="K54" s="128"/>
      <c r="L54" s="128"/>
      <c r="M54" s="234"/>
      <c r="N54" s="234"/>
    </row>
    <row r="55" s="213" customFormat="1" ht="20.25" customHeight="1" spans="1:14">
      <c r="A55" s="102">
        <v>1100298</v>
      </c>
      <c r="B55" s="133" t="s">
        <v>97</v>
      </c>
      <c r="C55" s="228"/>
      <c r="D55" s="228">
        <v>6475</v>
      </c>
      <c r="E55" s="228">
        <v>6475</v>
      </c>
      <c r="F55" s="222" t="str">
        <f t="shared" si="0"/>
        <v/>
      </c>
      <c r="G55" s="222">
        <f t="shared" si="1"/>
        <v>1</v>
      </c>
      <c r="H55" s="126"/>
      <c r="I55" s="128"/>
      <c r="J55" s="128"/>
      <c r="K55" s="128"/>
      <c r="L55" s="128"/>
      <c r="M55" s="234"/>
      <c r="N55" s="234"/>
    </row>
    <row r="56" s="213" customFormat="1" ht="20.25" customHeight="1" spans="1:14">
      <c r="A56" s="102">
        <v>1100299</v>
      </c>
      <c r="B56" s="121" t="s">
        <v>98</v>
      </c>
      <c r="C56" s="74"/>
      <c r="D56" s="74"/>
      <c r="E56" s="74"/>
      <c r="F56" s="222" t="str">
        <f t="shared" si="0"/>
        <v/>
      </c>
      <c r="G56" s="222" t="str">
        <f t="shared" si="1"/>
        <v/>
      </c>
      <c r="H56" s="126"/>
      <c r="I56" s="128" t="s">
        <v>56</v>
      </c>
      <c r="J56" s="128"/>
      <c r="K56" s="128"/>
      <c r="L56" s="128"/>
      <c r="M56" s="234"/>
      <c r="N56" s="234"/>
    </row>
    <row r="57" s="213" customFormat="1" ht="20.25" customHeight="1" spans="1:14">
      <c r="A57" s="102">
        <v>11003</v>
      </c>
      <c r="B57" s="121" t="s">
        <v>99</v>
      </c>
      <c r="C57" s="60">
        <f>SUM(C58:C78)</f>
        <v>20000</v>
      </c>
      <c r="D57" s="60">
        <f>SUM(D58:D78)</f>
        <v>16409</v>
      </c>
      <c r="E57" s="60">
        <f>SUM(E58:E78)</f>
        <v>16409</v>
      </c>
      <c r="F57" s="222">
        <f t="shared" si="0"/>
        <v>0.82045</v>
      </c>
      <c r="G57" s="222">
        <f t="shared" si="1"/>
        <v>1</v>
      </c>
      <c r="H57" s="126"/>
      <c r="I57" s="128" t="s">
        <v>56</v>
      </c>
      <c r="J57" s="128"/>
      <c r="K57" s="128"/>
      <c r="L57" s="128"/>
      <c r="M57" s="234"/>
      <c r="N57" s="234"/>
    </row>
    <row r="58" s="213" customFormat="1" ht="20.25" customHeight="1" spans="1:14">
      <c r="A58" s="102">
        <v>1100301</v>
      </c>
      <c r="B58" s="121" t="s">
        <v>100</v>
      </c>
      <c r="C58" s="74">
        <v>400</v>
      </c>
      <c r="D58" s="74">
        <v>118</v>
      </c>
      <c r="E58" s="74">
        <v>118</v>
      </c>
      <c r="F58" s="222">
        <f t="shared" si="0"/>
        <v>0.295</v>
      </c>
      <c r="G58" s="222">
        <f t="shared" si="1"/>
        <v>1</v>
      </c>
      <c r="H58" s="126"/>
      <c r="I58" s="128" t="s">
        <v>56</v>
      </c>
      <c r="J58" s="128"/>
      <c r="K58" s="128"/>
      <c r="L58" s="128"/>
      <c r="M58" s="234"/>
      <c r="N58" s="234"/>
    </row>
    <row r="59" s="213" customFormat="1" ht="20.25" customHeight="1" spans="1:14">
      <c r="A59" s="102">
        <v>1100302</v>
      </c>
      <c r="B59" s="121" t="s">
        <v>101</v>
      </c>
      <c r="C59" s="74"/>
      <c r="D59" s="74"/>
      <c r="E59" s="74"/>
      <c r="F59" s="222" t="str">
        <f t="shared" si="0"/>
        <v/>
      </c>
      <c r="G59" s="222" t="str">
        <f t="shared" si="1"/>
        <v/>
      </c>
      <c r="H59" s="126"/>
      <c r="I59" s="128"/>
      <c r="J59" s="128"/>
      <c r="K59" s="128"/>
      <c r="L59" s="128"/>
      <c r="M59" s="234"/>
      <c r="N59" s="234"/>
    </row>
    <row r="60" s="213" customFormat="1" ht="20.25" customHeight="1" spans="1:14">
      <c r="A60" s="102">
        <v>1100303</v>
      </c>
      <c r="B60" s="121" t="s">
        <v>102</v>
      </c>
      <c r="C60" s="74">
        <v>3</v>
      </c>
      <c r="D60" s="74">
        <v>4</v>
      </c>
      <c r="E60" s="74">
        <v>4</v>
      </c>
      <c r="F60" s="222">
        <f t="shared" si="0"/>
        <v>1.33333333333333</v>
      </c>
      <c r="G60" s="222">
        <f t="shared" si="1"/>
        <v>1</v>
      </c>
      <c r="H60" s="126"/>
      <c r="I60" s="128"/>
      <c r="J60" s="128"/>
      <c r="K60" s="128"/>
      <c r="L60" s="128"/>
      <c r="M60" s="234"/>
      <c r="N60" s="234"/>
    </row>
    <row r="61" s="213" customFormat="1" ht="20.25" customHeight="1" spans="1:14">
      <c r="A61" s="102">
        <v>1100304</v>
      </c>
      <c r="B61" s="121" t="s">
        <v>103</v>
      </c>
      <c r="C61" s="74">
        <v>150</v>
      </c>
      <c r="D61" s="74"/>
      <c r="E61" s="74"/>
      <c r="F61" s="222">
        <f t="shared" si="0"/>
        <v>0</v>
      </c>
      <c r="G61" s="222" t="str">
        <f t="shared" si="1"/>
        <v/>
      </c>
      <c r="H61" s="126"/>
      <c r="I61" s="128"/>
      <c r="J61" s="128"/>
      <c r="K61" s="128"/>
      <c r="L61" s="128"/>
      <c r="M61" s="233"/>
      <c r="N61" s="234"/>
    </row>
    <row r="62" s="213" customFormat="1" ht="20.25" customHeight="1" spans="1:14">
      <c r="A62" s="102">
        <v>1100305</v>
      </c>
      <c r="B62" s="121" t="s">
        <v>104</v>
      </c>
      <c r="C62" s="74">
        <v>500</v>
      </c>
      <c r="D62" s="74">
        <v>120</v>
      </c>
      <c r="E62" s="74">
        <v>120</v>
      </c>
      <c r="F62" s="222">
        <f t="shared" si="0"/>
        <v>0.24</v>
      </c>
      <c r="G62" s="222">
        <f t="shared" si="1"/>
        <v>1</v>
      </c>
      <c r="H62" s="126"/>
      <c r="I62" s="128"/>
      <c r="J62" s="128"/>
      <c r="K62" s="128"/>
      <c r="L62" s="128"/>
      <c r="M62" s="233"/>
      <c r="N62" s="234"/>
    </row>
    <row r="63" s="216" customFormat="1" ht="20.25" customHeight="1" spans="1:14">
      <c r="A63" s="102">
        <v>1100306</v>
      </c>
      <c r="B63" s="121" t="s">
        <v>105</v>
      </c>
      <c r="C63" s="74"/>
      <c r="D63" s="74">
        <v>150</v>
      </c>
      <c r="E63" s="74">
        <v>150</v>
      </c>
      <c r="F63" s="222" t="str">
        <f t="shared" si="0"/>
        <v/>
      </c>
      <c r="G63" s="222">
        <f t="shared" si="1"/>
        <v>1</v>
      </c>
      <c r="H63" s="126"/>
      <c r="I63" s="128"/>
      <c r="J63" s="128"/>
      <c r="K63" s="128"/>
      <c r="L63" s="128"/>
      <c r="M63" s="233"/>
      <c r="N63" s="234"/>
    </row>
    <row r="64" s="213" customFormat="1" ht="20.25" customHeight="1" spans="1:14">
      <c r="A64" s="102">
        <v>1100307</v>
      </c>
      <c r="B64" s="121" t="s">
        <v>106</v>
      </c>
      <c r="C64" s="74">
        <v>130</v>
      </c>
      <c r="D64" s="74">
        <v>120</v>
      </c>
      <c r="E64" s="74">
        <v>120</v>
      </c>
      <c r="F64" s="222">
        <f t="shared" si="0"/>
        <v>0.923076923076923</v>
      </c>
      <c r="G64" s="222">
        <f t="shared" si="1"/>
        <v>1</v>
      </c>
      <c r="H64" s="126"/>
      <c r="I64" s="128"/>
      <c r="J64" s="128"/>
      <c r="K64" s="128"/>
      <c r="L64" s="128"/>
      <c r="M64" s="233"/>
      <c r="N64" s="234"/>
    </row>
    <row r="65" s="213" customFormat="1" ht="19.5" customHeight="1" spans="1:14">
      <c r="A65" s="102">
        <v>1100308</v>
      </c>
      <c r="B65" s="121" t="s">
        <v>107</v>
      </c>
      <c r="C65" s="74"/>
      <c r="D65" s="74">
        <v>129</v>
      </c>
      <c r="E65" s="74">
        <v>129</v>
      </c>
      <c r="F65" s="222" t="str">
        <f t="shared" si="0"/>
        <v/>
      </c>
      <c r="G65" s="222">
        <f t="shared" si="1"/>
        <v>1</v>
      </c>
      <c r="H65" s="126"/>
      <c r="I65" s="128"/>
      <c r="J65" s="128"/>
      <c r="K65" s="128"/>
      <c r="L65" s="128"/>
      <c r="M65" s="234"/>
      <c r="N65" s="234"/>
    </row>
    <row r="66" s="216" customFormat="1" ht="20.25" customHeight="1" spans="1:14">
      <c r="A66" s="102">
        <v>1100310</v>
      </c>
      <c r="B66" s="121" t="s">
        <v>108</v>
      </c>
      <c r="C66" s="74">
        <v>2657</v>
      </c>
      <c r="D66" s="74">
        <v>879</v>
      </c>
      <c r="E66" s="74">
        <v>879</v>
      </c>
      <c r="F66" s="222">
        <f t="shared" si="0"/>
        <v>0.330824237862251</v>
      </c>
      <c r="G66" s="222">
        <f t="shared" si="1"/>
        <v>1</v>
      </c>
      <c r="H66" s="126"/>
      <c r="I66" s="128"/>
      <c r="J66" s="128"/>
      <c r="K66" s="128"/>
      <c r="L66" s="128"/>
      <c r="M66" s="234"/>
      <c r="N66" s="234"/>
    </row>
    <row r="67" s="213" customFormat="1" ht="20.25" customHeight="1" spans="1:14">
      <c r="A67" s="102">
        <v>1100311</v>
      </c>
      <c r="B67" s="121" t="s">
        <v>109</v>
      </c>
      <c r="C67" s="74">
        <v>5815</v>
      </c>
      <c r="D67" s="74">
        <v>3188</v>
      </c>
      <c r="E67" s="74">
        <v>3188</v>
      </c>
      <c r="F67" s="222">
        <f t="shared" si="0"/>
        <v>0.548237317282889</v>
      </c>
      <c r="G67" s="222">
        <f t="shared" si="1"/>
        <v>1</v>
      </c>
      <c r="H67" s="126"/>
      <c r="I67" s="128"/>
      <c r="J67" s="128"/>
      <c r="K67" s="128"/>
      <c r="L67" s="128"/>
      <c r="M67" s="234"/>
      <c r="N67" s="234"/>
    </row>
    <row r="68" s="213" customFormat="1" ht="20.25" customHeight="1" spans="1:14">
      <c r="A68" s="102">
        <v>1100312</v>
      </c>
      <c r="B68" s="121" t="s">
        <v>110</v>
      </c>
      <c r="C68" s="74"/>
      <c r="D68" s="74"/>
      <c r="E68" s="74"/>
      <c r="F68" s="222" t="str">
        <f t="shared" si="0"/>
        <v/>
      </c>
      <c r="G68" s="222" t="str">
        <f t="shared" si="1"/>
        <v/>
      </c>
      <c r="H68" s="126"/>
      <c r="I68" s="128"/>
      <c r="J68" s="128"/>
      <c r="K68" s="128"/>
      <c r="L68" s="128"/>
      <c r="M68" s="234"/>
      <c r="N68" s="234"/>
    </row>
    <row r="69" s="213" customFormat="1" ht="20.25" customHeight="1" spans="1:14">
      <c r="A69" s="102">
        <v>1100313</v>
      </c>
      <c r="B69" s="121" t="s">
        <v>111</v>
      </c>
      <c r="C69" s="74">
        <v>8000</v>
      </c>
      <c r="D69" s="74">
        <v>4951</v>
      </c>
      <c r="E69" s="74">
        <v>4951</v>
      </c>
      <c r="F69" s="222">
        <f t="shared" si="0"/>
        <v>0.618875</v>
      </c>
      <c r="G69" s="222">
        <f t="shared" si="1"/>
        <v>1</v>
      </c>
      <c r="H69" s="126"/>
      <c r="I69" s="128"/>
      <c r="J69" s="128"/>
      <c r="K69" s="128"/>
      <c r="L69" s="128"/>
      <c r="M69" s="234"/>
      <c r="N69" s="234"/>
    </row>
    <row r="70" s="213" customFormat="1" ht="20.25" customHeight="1" spans="1:14">
      <c r="A70" s="102">
        <v>1100314</v>
      </c>
      <c r="B70" s="121" t="s">
        <v>112</v>
      </c>
      <c r="C70" s="74"/>
      <c r="D70" s="74"/>
      <c r="E70" s="74"/>
      <c r="F70" s="222" t="str">
        <f t="shared" si="0"/>
        <v/>
      </c>
      <c r="G70" s="222" t="str">
        <f t="shared" si="1"/>
        <v/>
      </c>
      <c r="H70" s="126"/>
      <c r="I70" s="128"/>
      <c r="J70" s="128"/>
      <c r="K70" s="128"/>
      <c r="L70" s="128"/>
      <c r="M70" s="234"/>
      <c r="N70" s="234"/>
    </row>
    <row r="71" s="213" customFormat="1" ht="20.25" customHeight="1" spans="1:14">
      <c r="A71" s="102">
        <v>1100315</v>
      </c>
      <c r="B71" s="121" t="s">
        <v>113</v>
      </c>
      <c r="C71" s="74">
        <v>400</v>
      </c>
      <c r="D71" s="74">
        <v>670</v>
      </c>
      <c r="E71" s="74">
        <v>670</v>
      </c>
      <c r="F71" s="222">
        <f t="shared" si="0"/>
        <v>1.675</v>
      </c>
      <c r="G71" s="222">
        <f t="shared" si="1"/>
        <v>1</v>
      </c>
      <c r="H71" s="126"/>
      <c r="I71" s="128"/>
      <c r="J71" s="128"/>
      <c r="K71" s="128"/>
      <c r="L71" s="128"/>
      <c r="M71" s="234"/>
      <c r="N71" s="234"/>
    </row>
    <row r="72" s="213" customFormat="1" ht="20.25" customHeight="1" spans="1:14">
      <c r="A72" s="102">
        <v>1100316</v>
      </c>
      <c r="B72" s="121" t="s">
        <v>114</v>
      </c>
      <c r="C72" s="74">
        <v>260</v>
      </c>
      <c r="D72" s="74">
        <v>10</v>
      </c>
      <c r="E72" s="74">
        <v>10</v>
      </c>
      <c r="F72" s="222">
        <f t="shared" ref="F72:F99" si="6">IFERROR(E72/C72,"")</f>
        <v>0.0384615384615385</v>
      </c>
      <c r="G72" s="222">
        <f t="shared" ref="G72:G99" si="7">IFERROR(E72/D72,"")</f>
        <v>1</v>
      </c>
      <c r="H72" s="126"/>
      <c r="I72" s="128"/>
      <c r="J72" s="128"/>
      <c r="K72" s="128"/>
      <c r="L72" s="128"/>
      <c r="M72" s="234"/>
      <c r="N72" s="234"/>
    </row>
    <row r="73" s="213" customFormat="1" ht="20.25" customHeight="1" spans="1:14">
      <c r="A73" s="102">
        <v>1100317</v>
      </c>
      <c r="B73" s="121" t="s">
        <v>115</v>
      </c>
      <c r="C73" s="74"/>
      <c r="D73" s="74"/>
      <c r="E73" s="74"/>
      <c r="F73" s="222" t="str">
        <f t="shared" si="6"/>
        <v/>
      </c>
      <c r="G73" s="222" t="str">
        <f t="shared" si="7"/>
        <v/>
      </c>
      <c r="H73" s="126"/>
      <c r="I73" s="128"/>
      <c r="J73" s="128"/>
      <c r="K73" s="128"/>
      <c r="L73" s="128"/>
      <c r="M73" s="234"/>
      <c r="N73" s="234"/>
    </row>
    <row r="74" s="213" customFormat="1" ht="20.25" customHeight="1" spans="1:14">
      <c r="A74" s="102">
        <v>1100320</v>
      </c>
      <c r="B74" s="121" t="s">
        <v>116</v>
      </c>
      <c r="C74" s="74">
        <v>1500</v>
      </c>
      <c r="D74" s="74">
        <v>376</v>
      </c>
      <c r="E74" s="74">
        <v>376</v>
      </c>
      <c r="F74" s="222">
        <f t="shared" si="6"/>
        <v>0.250666666666667</v>
      </c>
      <c r="G74" s="222">
        <f t="shared" si="7"/>
        <v>1</v>
      </c>
      <c r="H74" s="126"/>
      <c r="I74" s="128"/>
      <c r="J74" s="128"/>
      <c r="K74" s="128"/>
      <c r="L74" s="128"/>
      <c r="M74" s="234"/>
      <c r="N74" s="234"/>
    </row>
    <row r="75" s="213" customFormat="1" ht="20.25" customHeight="1" spans="1:14">
      <c r="A75" s="102">
        <v>1100321</v>
      </c>
      <c r="B75" s="121" t="s">
        <v>117</v>
      </c>
      <c r="C75" s="74"/>
      <c r="D75" s="74">
        <v>5645</v>
      </c>
      <c r="E75" s="74">
        <v>5645</v>
      </c>
      <c r="F75" s="222" t="str">
        <f t="shared" si="6"/>
        <v/>
      </c>
      <c r="G75" s="222">
        <f t="shared" si="7"/>
        <v>1</v>
      </c>
      <c r="H75" s="126"/>
      <c r="I75" s="128"/>
      <c r="J75" s="128"/>
      <c r="K75" s="128"/>
      <c r="L75" s="128"/>
      <c r="M75" s="234"/>
      <c r="N75" s="234"/>
    </row>
    <row r="76" s="213" customFormat="1" ht="20.25" customHeight="1" spans="1:14">
      <c r="A76" s="102">
        <v>1100322</v>
      </c>
      <c r="B76" s="121" t="s">
        <v>118</v>
      </c>
      <c r="C76" s="74">
        <v>60</v>
      </c>
      <c r="D76" s="74">
        <v>25</v>
      </c>
      <c r="E76" s="74">
        <v>25</v>
      </c>
      <c r="F76" s="222">
        <f t="shared" si="6"/>
        <v>0.416666666666667</v>
      </c>
      <c r="G76" s="222">
        <f t="shared" si="7"/>
        <v>1</v>
      </c>
      <c r="H76" s="126"/>
      <c r="I76" s="128"/>
      <c r="J76" s="128"/>
      <c r="K76" s="128"/>
      <c r="L76" s="128"/>
      <c r="M76" s="234"/>
      <c r="N76" s="234"/>
    </row>
    <row r="77" s="213" customFormat="1" ht="20.25" customHeight="1" spans="1:14">
      <c r="A77" s="102">
        <v>1100324</v>
      </c>
      <c r="B77" s="121" t="s">
        <v>119</v>
      </c>
      <c r="C77" s="74">
        <v>125</v>
      </c>
      <c r="D77" s="74">
        <v>24</v>
      </c>
      <c r="E77" s="74">
        <v>24</v>
      </c>
      <c r="F77" s="222">
        <f t="shared" si="6"/>
        <v>0.192</v>
      </c>
      <c r="G77" s="222">
        <f t="shared" si="7"/>
        <v>1</v>
      </c>
      <c r="H77" s="235"/>
      <c r="I77" s="239"/>
      <c r="J77" s="239"/>
      <c r="K77" s="239"/>
      <c r="L77" s="239"/>
      <c r="M77" s="234"/>
      <c r="N77" s="234"/>
    </row>
    <row r="78" s="213" customFormat="1" ht="20.25" customHeight="1" spans="1:14">
      <c r="A78" s="102">
        <v>1100399</v>
      </c>
      <c r="B78" s="106" t="s">
        <v>120</v>
      </c>
      <c r="C78" s="74"/>
      <c r="D78" s="74"/>
      <c r="E78" s="74"/>
      <c r="F78" s="222" t="str">
        <f t="shared" si="6"/>
        <v/>
      </c>
      <c r="G78" s="222" t="str">
        <f t="shared" si="7"/>
        <v/>
      </c>
      <c r="H78" s="235"/>
      <c r="I78" s="239"/>
      <c r="J78" s="239"/>
      <c r="K78" s="239"/>
      <c r="L78" s="239"/>
      <c r="M78" s="234"/>
      <c r="N78" s="234"/>
    </row>
    <row r="79" s="213" customFormat="1" ht="20.25" customHeight="1" spans="1:14">
      <c r="A79" s="102">
        <v>11006</v>
      </c>
      <c r="B79" s="106" t="s">
        <v>121</v>
      </c>
      <c r="C79" s="60">
        <f>C80+C81</f>
        <v>0</v>
      </c>
      <c r="D79" s="60">
        <f>D80+D81</f>
        <v>0</v>
      </c>
      <c r="E79" s="60">
        <f>E80+E81</f>
        <v>0</v>
      </c>
      <c r="F79" s="222" t="str">
        <f t="shared" si="6"/>
        <v/>
      </c>
      <c r="G79" s="222" t="str">
        <f t="shared" si="7"/>
        <v/>
      </c>
      <c r="H79" s="236"/>
      <c r="I79" s="239"/>
      <c r="J79" s="240"/>
      <c r="K79" s="240"/>
      <c r="L79" s="240"/>
      <c r="M79" s="241"/>
      <c r="N79" s="234"/>
    </row>
    <row r="80" s="213" customFormat="1" ht="20.25" customHeight="1" spans="1:14">
      <c r="A80" s="102">
        <v>1100601</v>
      </c>
      <c r="B80" s="106" t="s">
        <v>122</v>
      </c>
      <c r="C80" s="74"/>
      <c r="D80" s="74"/>
      <c r="E80" s="74"/>
      <c r="F80" s="222" t="str">
        <f t="shared" si="6"/>
        <v/>
      </c>
      <c r="G80" s="222" t="str">
        <f t="shared" si="7"/>
        <v/>
      </c>
      <c r="H80" s="236"/>
      <c r="I80" s="239"/>
      <c r="J80" s="240"/>
      <c r="K80" s="240"/>
      <c r="L80" s="240"/>
      <c r="M80" s="241"/>
      <c r="N80" s="234"/>
    </row>
    <row r="81" s="213" customFormat="1" ht="20.25" customHeight="1" spans="1:14">
      <c r="A81" s="102">
        <v>1100602</v>
      </c>
      <c r="B81" s="106" t="s">
        <v>123</v>
      </c>
      <c r="C81" s="74"/>
      <c r="D81" s="74"/>
      <c r="E81" s="74"/>
      <c r="F81" s="222" t="str">
        <f t="shared" si="6"/>
        <v/>
      </c>
      <c r="G81" s="222" t="str">
        <f t="shared" si="7"/>
        <v/>
      </c>
      <c r="H81" s="236"/>
      <c r="I81" s="239"/>
      <c r="J81" s="240"/>
      <c r="K81" s="240"/>
      <c r="L81" s="240"/>
      <c r="M81" s="241"/>
      <c r="N81" s="234"/>
    </row>
    <row r="82" s="213" customFormat="1" ht="20.25" customHeight="1" spans="1:14">
      <c r="A82" s="102"/>
      <c r="B82" s="106" t="s">
        <v>124</v>
      </c>
      <c r="C82" s="74"/>
      <c r="D82" s="74"/>
      <c r="E82" s="74"/>
      <c r="F82" s="222" t="str">
        <f t="shared" si="6"/>
        <v/>
      </c>
      <c r="G82" s="222" t="str">
        <f t="shared" si="7"/>
        <v/>
      </c>
      <c r="H82" s="236"/>
      <c r="I82" s="239"/>
      <c r="J82" s="240"/>
      <c r="K82" s="240"/>
      <c r="L82" s="240"/>
      <c r="M82" s="241"/>
      <c r="N82" s="234"/>
    </row>
    <row r="83" s="213" customFormat="1" ht="20.25" customHeight="1" spans="1:14">
      <c r="A83" s="102">
        <v>11008</v>
      </c>
      <c r="B83" s="107" t="s">
        <v>125</v>
      </c>
      <c r="C83" s="74">
        <v>20000</v>
      </c>
      <c r="D83" s="74">
        <v>3500</v>
      </c>
      <c r="E83" s="74">
        <v>20205</v>
      </c>
      <c r="F83" s="222">
        <f t="shared" si="6"/>
        <v>1.01025</v>
      </c>
      <c r="G83" s="222">
        <f t="shared" si="7"/>
        <v>5.77285714285714</v>
      </c>
      <c r="H83" s="236"/>
      <c r="I83" s="239"/>
      <c r="J83" s="240"/>
      <c r="K83" s="240"/>
      <c r="L83" s="240"/>
      <c r="M83" s="241"/>
      <c r="N83" s="234"/>
    </row>
    <row r="84" s="213" customFormat="1" ht="20.25" customHeight="1" spans="1:14">
      <c r="A84" s="102">
        <v>11009</v>
      </c>
      <c r="B84" s="107" t="s">
        <v>126</v>
      </c>
      <c r="C84" s="60">
        <f>C85+C87+C88</f>
        <v>30000</v>
      </c>
      <c r="D84" s="60">
        <f>D85+D87+D88</f>
        <v>42423</v>
      </c>
      <c r="E84" s="60">
        <f>E85+E87+E88</f>
        <v>23098</v>
      </c>
      <c r="F84" s="222">
        <f t="shared" si="6"/>
        <v>0.769933333333333</v>
      </c>
      <c r="G84" s="222">
        <f t="shared" si="7"/>
        <v>0.544468802300639</v>
      </c>
      <c r="H84" s="236"/>
      <c r="I84" s="239"/>
      <c r="J84" s="240"/>
      <c r="K84" s="240"/>
      <c r="L84" s="240"/>
      <c r="M84" s="241"/>
      <c r="N84" s="234"/>
    </row>
    <row r="85" s="213" customFormat="1" ht="20.25" customHeight="1" spans="1:14">
      <c r="A85" s="102">
        <v>110090102</v>
      </c>
      <c r="B85" s="107" t="s">
        <v>127</v>
      </c>
      <c r="C85" s="74"/>
      <c r="D85" s="74">
        <v>10000</v>
      </c>
      <c r="E85" s="74">
        <v>23098</v>
      </c>
      <c r="F85" s="222" t="str">
        <f t="shared" si="6"/>
        <v/>
      </c>
      <c r="G85" s="222">
        <f t="shared" si="7"/>
        <v>2.3098</v>
      </c>
      <c r="H85" s="237"/>
      <c r="I85" s="242" t="s">
        <v>128</v>
      </c>
      <c r="J85" s="243"/>
      <c r="K85" s="243"/>
      <c r="L85" s="243"/>
      <c r="M85" s="104" t="str">
        <f t="shared" ref="M85:M90" si="8">IFERROR(L85/J85,"")</f>
        <v/>
      </c>
      <c r="N85" s="104" t="str">
        <f t="shared" ref="N85:N90" si="9">IFERROR(L85/K85,"")</f>
        <v/>
      </c>
    </row>
    <row r="86" s="213" customFormat="1" ht="20.25" customHeight="1" spans="1:14">
      <c r="A86" s="102"/>
      <c r="B86" s="106" t="s">
        <v>129</v>
      </c>
      <c r="C86" s="74"/>
      <c r="D86" s="74"/>
      <c r="E86" s="74"/>
      <c r="F86" s="222" t="str">
        <f t="shared" si="6"/>
        <v/>
      </c>
      <c r="G86" s="222" t="str">
        <f t="shared" si="7"/>
        <v/>
      </c>
      <c r="H86" s="102">
        <v>23008</v>
      </c>
      <c r="I86" s="226" t="s">
        <v>130</v>
      </c>
      <c r="J86" s="74"/>
      <c r="K86" s="74"/>
      <c r="L86" s="74"/>
      <c r="M86" s="104" t="str">
        <f t="shared" si="8"/>
        <v/>
      </c>
      <c r="N86" s="104" t="str">
        <f t="shared" si="9"/>
        <v/>
      </c>
    </row>
    <row r="87" s="213" customFormat="1" ht="20.25" customHeight="1" spans="1:14">
      <c r="A87" s="102">
        <v>110090103</v>
      </c>
      <c r="B87" s="107" t="s">
        <v>131</v>
      </c>
      <c r="C87" s="74">
        <v>30000</v>
      </c>
      <c r="D87" s="74">
        <v>32423</v>
      </c>
      <c r="E87" s="74"/>
      <c r="F87" s="222">
        <f t="shared" si="6"/>
        <v>0</v>
      </c>
      <c r="G87" s="222">
        <f t="shared" si="7"/>
        <v>0</v>
      </c>
      <c r="H87" s="102">
        <v>23015</v>
      </c>
      <c r="I87" s="244" t="s">
        <v>132</v>
      </c>
      <c r="J87" s="74"/>
      <c r="K87" s="74"/>
      <c r="L87" s="74"/>
      <c r="M87" s="104" t="str">
        <f t="shared" si="8"/>
        <v/>
      </c>
      <c r="N87" s="104" t="str">
        <f t="shared" si="9"/>
        <v/>
      </c>
    </row>
    <row r="88" s="213" customFormat="1" ht="20.25" customHeight="1" spans="1:14">
      <c r="A88" s="102">
        <v>110090199</v>
      </c>
      <c r="B88" s="107" t="s">
        <v>133</v>
      </c>
      <c r="C88" s="74"/>
      <c r="D88" s="74"/>
      <c r="E88" s="74"/>
      <c r="F88" s="222" t="str">
        <f t="shared" si="6"/>
        <v/>
      </c>
      <c r="G88" s="222" t="str">
        <f t="shared" si="7"/>
        <v/>
      </c>
      <c r="H88" s="102">
        <v>23016</v>
      </c>
      <c r="I88" s="244" t="s">
        <v>134</v>
      </c>
      <c r="J88" s="228"/>
      <c r="K88" s="228"/>
      <c r="L88" s="228"/>
      <c r="M88" s="104" t="str">
        <f t="shared" si="8"/>
        <v/>
      </c>
      <c r="N88" s="104" t="str">
        <f t="shared" si="9"/>
        <v/>
      </c>
    </row>
    <row r="89" s="213" customFormat="1" ht="20.25" customHeight="1" spans="1:14">
      <c r="A89" s="102">
        <v>1050401</v>
      </c>
      <c r="B89" s="107" t="s">
        <v>135</v>
      </c>
      <c r="C89" s="74"/>
      <c r="D89" s="74"/>
      <c r="E89" s="74"/>
      <c r="F89" s="222" t="str">
        <f t="shared" si="6"/>
        <v/>
      </c>
      <c r="G89" s="222" t="str">
        <f t="shared" si="7"/>
        <v/>
      </c>
      <c r="H89" s="102">
        <v>23103</v>
      </c>
      <c r="I89" s="107" t="s">
        <v>136</v>
      </c>
      <c r="J89" s="228">
        <v>6489</v>
      </c>
      <c r="K89" s="228">
        <v>6489</v>
      </c>
      <c r="L89" s="228">
        <v>13284</v>
      </c>
      <c r="M89" s="104">
        <f t="shared" si="8"/>
        <v>2.04715672676838</v>
      </c>
      <c r="N89" s="104">
        <f t="shared" si="9"/>
        <v>2.04715672676838</v>
      </c>
    </row>
    <row r="90" s="213" customFormat="1" ht="20.25" customHeight="1" spans="1:14">
      <c r="A90" s="102">
        <v>11011</v>
      </c>
      <c r="B90" s="107" t="s">
        <v>137</v>
      </c>
      <c r="C90" s="74"/>
      <c r="D90" s="74">
        <v>23660</v>
      </c>
      <c r="E90" s="74">
        <v>33284</v>
      </c>
      <c r="F90" s="222" t="str">
        <f t="shared" si="6"/>
        <v/>
      </c>
      <c r="G90" s="222">
        <f t="shared" si="7"/>
        <v>1.40676246830093</v>
      </c>
      <c r="H90" s="102">
        <v>23011</v>
      </c>
      <c r="I90" s="107" t="s">
        <v>138</v>
      </c>
      <c r="J90" s="74"/>
      <c r="K90" s="74"/>
      <c r="L90" s="74"/>
      <c r="M90" s="104" t="str">
        <f t="shared" si="8"/>
        <v/>
      </c>
      <c r="N90" s="104" t="str">
        <f t="shared" si="9"/>
        <v/>
      </c>
    </row>
    <row r="91" s="213" customFormat="1" ht="20.25" customHeight="1" spans="1:14">
      <c r="A91" s="102">
        <v>11021</v>
      </c>
      <c r="B91" s="107" t="s">
        <v>139</v>
      </c>
      <c r="C91" s="60">
        <f>SUM(C92:C95)</f>
        <v>0</v>
      </c>
      <c r="D91" s="60">
        <f>SUM(D92:D95)</f>
        <v>0</v>
      </c>
      <c r="E91" s="60">
        <f>SUM(E92:E95)</f>
        <v>0</v>
      </c>
      <c r="F91" s="222" t="str">
        <f t="shared" si="6"/>
        <v/>
      </c>
      <c r="G91" s="222" t="str">
        <f t="shared" si="7"/>
        <v/>
      </c>
      <c r="H91" s="102">
        <v>23021</v>
      </c>
      <c r="I91" s="107" t="s">
        <v>140</v>
      </c>
      <c r="J91" s="60">
        <f t="shared" ref="J91:L91" si="10">SUM(J92:J95)</f>
        <v>0</v>
      </c>
      <c r="K91" s="60">
        <f t="shared" si="10"/>
        <v>0</v>
      </c>
      <c r="L91" s="60">
        <f t="shared" si="10"/>
        <v>0</v>
      </c>
      <c r="M91" s="104"/>
      <c r="N91" s="104"/>
    </row>
    <row r="92" s="213" customFormat="1" ht="20.25" customHeight="1" spans="1:14">
      <c r="A92" s="102">
        <v>1102101</v>
      </c>
      <c r="B92" s="107" t="s">
        <v>141</v>
      </c>
      <c r="C92" s="74"/>
      <c r="D92" s="74"/>
      <c r="E92" s="74"/>
      <c r="F92" s="222" t="str">
        <f t="shared" si="6"/>
        <v/>
      </c>
      <c r="G92" s="222" t="str">
        <f t="shared" si="7"/>
        <v/>
      </c>
      <c r="H92" s="102">
        <v>2302101</v>
      </c>
      <c r="I92" s="107" t="s">
        <v>142</v>
      </c>
      <c r="J92" s="74"/>
      <c r="K92" s="74"/>
      <c r="L92" s="74"/>
      <c r="M92" s="104" t="str">
        <f t="shared" ref="M92:M99" si="11">IFERROR(L92/J92,"")</f>
        <v/>
      </c>
      <c r="N92" s="104" t="str">
        <f t="shared" ref="N92:N99" si="12">IFERROR(L92/K92,"")</f>
        <v/>
      </c>
    </row>
    <row r="93" s="213" customFormat="1" ht="20.25" customHeight="1" spans="1:14">
      <c r="A93" s="102">
        <v>1102102</v>
      </c>
      <c r="B93" s="107" t="s">
        <v>143</v>
      </c>
      <c r="C93" s="74"/>
      <c r="D93" s="74"/>
      <c r="E93" s="74"/>
      <c r="F93" s="222" t="str">
        <f t="shared" si="6"/>
        <v/>
      </c>
      <c r="G93" s="222" t="str">
        <f t="shared" si="7"/>
        <v/>
      </c>
      <c r="H93" s="102">
        <v>2302102</v>
      </c>
      <c r="I93" s="107" t="s">
        <v>144</v>
      </c>
      <c r="J93" s="74"/>
      <c r="K93" s="74"/>
      <c r="L93" s="74"/>
      <c r="M93" s="104" t="str">
        <f t="shared" si="11"/>
        <v/>
      </c>
      <c r="N93" s="104" t="str">
        <f t="shared" si="12"/>
        <v/>
      </c>
    </row>
    <row r="94" s="213" customFormat="1" ht="20.25" customHeight="1" spans="1:14">
      <c r="A94" s="102">
        <v>1102103</v>
      </c>
      <c r="B94" s="107" t="s">
        <v>145</v>
      </c>
      <c r="C94" s="74"/>
      <c r="D94" s="74"/>
      <c r="E94" s="74"/>
      <c r="F94" s="222" t="str">
        <f t="shared" si="6"/>
        <v/>
      </c>
      <c r="G94" s="222" t="str">
        <f t="shared" si="7"/>
        <v/>
      </c>
      <c r="H94" s="102">
        <v>2302103</v>
      </c>
      <c r="I94" s="107" t="s">
        <v>146</v>
      </c>
      <c r="J94" s="74"/>
      <c r="K94" s="74"/>
      <c r="L94" s="74"/>
      <c r="M94" s="104" t="str">
        <f t="shared" si="11"/>
        <v/>
      </c>
      <c r="N94" s="104" t="str">
        <f t="shared" si="12"/>
        <v/>
      </c>
    </row>
    <row r="95" s="213" customFormat="1" ht="20.25" customHeight="1" spans="1:14">
      <c r="A95" s="102">
        <v>1102199</v>
      </c>
      <c r="B95" s="107" t="s">
        <v>147</v>
      </c>
      <c r="C95" s="74"/>
      <c r="D95" s="74"/>
      <c r="E95" s="74"/>
      <c r="F95" s="222" t="str">
        <f t="shared" si="6"/>
        <v/>
      </c>
      <c r="G95" s="222" t="str">
        <f t="shared" si="7"/>
        <v/>
      </c>
      <c r="H95" s="102">
        <v>2302199</v>
      </c>
      <c r="I95" s="107" t="s">
        <v>148</v>
      </c>
      <c r="J95" s="74"/>
      <c r="K95" s="74"/>
      <c r="L95" s="74"/>
      <c r="M95" s="104" t="str">
        <f t="shared" si="11"/>
        <v/>
      </c>
      <c r="N95" s="104" t="str">
        <f t="shared" si="12"/>
        <v/>
      </c>
    </row>
    <row r="96" s="213" customFormat="1" ht="20.25" customHeight="1" spans="1:14">
      <c r="A96" s="102">
        <v>11015</v>
      </c>
      <c r="B96" s="107" t="s">
        <v>149</v>
      </c>
      <c r="C96" s="74"/>
      <c r="D96" s="74"/>
      <c r="E96" s="74"/>
      <c r="F96" s="222" t="str">
        <f t="shared" si="6"/>
        <v/>
      </c>
      <c r="G96" s="222" t="str">
        <f t="shared" si="7"/>
        <v/>
      </c>
      <c r="H96" s="102"/>
      <c r="I96" s="106" t="s">
        <v>150</v>
      </c>
      <c r="J96" s="74"/>
      <c r="K96" s="74"/>
      <c r="L96" s="74"/>
      <c r="M96" s="104" t="str">
        <f t="shared" si="11"/>
        <v/>
      </c>
      <c r="N96" s="104" t="str">
        <f t="shared" si="12"/>
        <v/>
      </c>
    </row>
    <row r="97" s="213" customFormat="1" ht="20.25" customHeight="1" spans="1:14">
      <c r="A97" s="102"/>
      <c r="B97" s="106" t="s">
        <v>151</v>
      </c>
      <c r="C97" s="74"/>
      <c r="D97" s="74"/>
      <c r="E97" s="74"/>
      <c r="F97" s="222" t="str">
        <f t="shared" si="6"/>
        <v/>
      </c>
      <c r="G97" s="222" t="str">
        <f t="shared" si="7"/>
        <v/>
      </c>
      <c r="H97" s="102"/>
      <c r="I97" s="106" t="s">
        <v>152</v>
      </c>
      <c r="J97" s="74"/>
      <c r="K97" s="74"/>
      <c r="L97" s="74"/>
      <c r="M97" s="104" t="str">
        <f t="shared" si="11"/>
        <v/>
      </c>
      <c r="N97" s="104" t="str">
        <f t="shared" si="12"/>
        <v/>
      </c>
    </row>
    <row r="98" s="213" customFormat="1" ht="19.5" customHeight="1" spans="1:14">
      <c r="A98" s="102"/>
      <c r="B98" s="106" t="s">
        <v>153</v>
      </c>
      <c r="C98" s="74"/>
      <c r="D98" s="74"/>
      <c r="E98" s="74"/>
      <c r="F98" s="222" t="str">
        <f t="shared" si="6"/>
        <v/>
      </c>
      <c r="G98" s="222" t="str">
        <f t="shared" si="7"/>
        <v/>
      </c>
      <c r="H98" s="102">
        <v>23009</v>
      </c>
      <c r="I98" s="226" t="s">
        <v>154</v>
      </c>
      <c r="J98" s="74"/>
      <c r="K98" s="74">
        <v>20205</v>
      </c>
      <c r="L98" s="74"/>
      <c r="M98" s="104" t="str">
        <f t="shared" si="11"/>
        <v/>
      </c>
      <c r="N98" s="104">
        <f t="shared" si="12"/>
        <v>0</v>
      </c>
    </row>
    <row r="99" s="213" customFormat="1" ht="18" customHeight="1" spans="1:14">
      <c r="A99" s="102"/>
      <c r="B99" s="238" t="s">
        <v>155</v>
      </c>
      <c r="C99" s="63">
        <f>ROUND(C8+C9,2)</f>
        <v>454424</v>
      </c>
      <c r="D99" s="63">
        <f>ROUND(D8+D9,2)</f>
        <v>391228</v>
      </c>
      <c r="E99" s="63">
        <f>ROUND(E8+E9,2)</f>
        <v>416937</v>
      </c>
      <c r="F99" s="222">
        <f t="shared" si="6"/>
        <v>0.917506557752231</v>
      </c>
      <c r="G99" s="222">
        <f t="shared" si="7"/>
        <v>1.06571359923114</v>
      </c>
      <c r="H99" s="106"/>
      <c r="I99" s="238" t="s">
        <v>156</v>
      </c>
      <c r="J99" s="63">
        <f t="shared" ref="J99:L99" si="13">ROUND(J8+J9,2)</f>
        <v>454424</v>
      </c>
      <c r="K99" s="63">
        <f t="shared" si="13"/>
        <v>391228</v>
      </c>
      <c r="L99" s="63">
        <f t="shared" si="13"/>
        <v>416937</v>
      </c>
      <c r="M99" s="104">
        <f t="shared" si="11"/>
        <v>0.917506557752231</v>
      </c>
      <c r="N99" s="104">
        <f t="shared" si="12"/>
        <v>1.06571359923114</v>
      </c>
    </row>
  </sheetData>
  <sheetProtection password="861E" sheet="1"/>
  <mergeCells count="12">
    <mergeCell ref="B2:N2"/>
    <mergeCell ref="A4:G4"/>
    <mergeCell ref="H4:N4"/>
    <mergeCell ref="E5:G5"/>
    <mergeCell ref="H5:I5"/>
    <mergeCell ref="L5:N5"/>
    <mergeCell ref="A5:A6"/>
    <mergeCell ref="B5:B6"/>
    <mergeCell ref="C5:C6"/>
    <mergeCell ref="D5:D6"/>
    <mergeCell ref="J5:J6"/>
    <mergeCell ref="K5:K6"/>
  </mergeCells>
  <dataValidations count="6">
    <dataValidation type="decimal" operator="equal" showInputMessage="1" showErrorMessage="1" error="需与表九中23008（调出资金）数值一致" prompt="需与表九中23008（调出资金）数值一致" sqref="C85 D85 E85" errorStyle="warning">
      <formula1>政府性基金收入表!J260</formula1>
    </dataValidation>
    <dataValidation type="decimal" operator="between" allowBlank="1" showInputMessage="1" showErrorMessage="1" sqref="C86:E86 C87 J85:L90 J92:L98 C88:E90 C92:E98 C80:E83 C12:E17 C19:E56 C58:E78 J11:L12">
      <formula1>-999999999999</formula1>
      <formula2>999999999999</formula2>
    </dataValidation>
    <dataValidation type="decimal" operator="equal" showInputMessage="1" showErrorMessage="1" error="需与表十三中(国有资本经营预算调出资金)2022年执行数合计金额(C41)相等！" prompt="需与表十三中(国有资本经营预算调出资金)2022年执行数合计金额(C41)相等！" sqref="D87" errorStyle="warning">
      <formula1>本级国有资本经营预算支出表!C41</formula1>
    </dataValidation>
    <dataValidation type="decimal" operator="equal" showInputMessage="1" showErrorMessage="1" error="需与表十三中(国有资本经营预算调出资金)2023年预算数合计金额(L41)相等！" prompt="需与表十三中(国有资本经营预算调出资金)2023年预算数合计金额(L41)相等！" sqref="E87" errorStyle="warning">
      <formula1>本级国有资本经营预算支出表!L41</formula1>
    </dataValidation>
    <dataValidation type="decimal" operator="equal" allowBlank="1" showInputMessage="1" showErrorMessage="1" error="表3收支总计上年预算数不相等" prompt="上年预算数收入与支出需相等" sqref="C99:E99" errorStyle="warning">
      <formula1>J99</formula1>
    </dataValidation>
    <dataValidation type="decimal" operator="equal" allowBlank="1" showErrorMessage="1" errorTitle="表3收支总计上年预算数不相等" error="表3收支总计上年预算数不相等" sqref="J99:L99" errorStyle="warning">
      <formula1>C99</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C21" sqref="C21:H21"/>
    </sheetView>
  </sheetViews>
  <sheetFormatPr defaultColWidth="8" defaultRowHeight="12.75" outlineLevelCol="7"/>
  <cols>
    <col min="1" max="1" width="5.625" style="183" customWidth="1"/>
    <col min="2" max="2" width="17.25" style="183" customWidth="1"/>
    <col min="3" max="3" width="53.875" style="183" customWidth="1"/>
    <col min="4" max="7" width="12" style="183" customWidth="1"/>
    <col min="8" max="8" width="13.25" style="184" customWidth="1"/>
    <col min="9" max="9" width="11.125" style="182"/>
    <col min="10" max="16384" width="8" style="182"/>
  </cols>
  <sheetData>
    <row r="1" ht="36" customHeight="1" spans="1:8">
      <c r="A1" s="185" t="s">
        <v>1167</v>
      </c>
      <c r="B1" s="185"/>
      <c r="C1" s="185"/>
      <c r="D1" s="185"/>
      <c r="E1" s="185"/>
      <c r="F1" s="185"/>
      <c r="G1" s="185"/>
      <c r="H1" s="185"/>
    </row>
    <row r="2" ht="21" customHeight="1" spans="5:8">
      <c r="E2" s="186"/>
      <c r="F2" s="186"/>
      <c r="G2" s="187"/>
      <c r="H2" s="187" t="s">
        <v>1168</v>
      </c>
    </row>
    <row r="3" s="181" customFormat="1" ht="33" customHeight="1" spans="1:8">
      <c r="A3" s="188" t="s">
        <v>1169</v>
      </c>
      <c r="B3" s="189" t="s">
        <v>1170</v>
      </c>
      <c r="C3" s="189" t="s">
        <v>1171</v>
      </c>
      <c r="D3" s="189" t="s">
        <v>1172</v>
      </c>
      <c r="E3" s="189" t="s">
        <v>1173</v>
      </c>
      <c r="F3" s="189" t="s">
        <v>1174</v>
      </c>
      <c r="G3" s="189" t="s">
        <v>1175</v>
      </c>
      <c r="H3" s="189" t="s">
        <v>1143</v>
      </c>
    </row>
    <row r="4" ht="18.75" customHeight="1" spans="1:8">
      <c r="A4" s="189" t="s">
        <v>1176</v>
      </c>
      <c r="B4" s="189"/>
      <c r="C4" s="189"/>
      <c r="D4" s="190">
        <f t="shared" ref="D4:F4" si="0">D5+D16</f>
        <v>42553</v>
      </c>
      <c r="E4" s="190">
        <f t="shared" si="0"/>
        <v>5836.9</v>
      </c>
      <c r="F4" s="190">
        <f t="shared" si="0"/>
        <v>9716.1</v>
      </c>
      <c r="G4" s="191">
        <f>E4/D4</f>
        <v>0.137167767254953</v>
      </c>
      <c r="H4" s="192"/>
    </row>
    <row r="5" ht="18.75" customHeight="1" spans="1:8">
      <c r="A5" s="188" t="s">
        <v>1177</v>
      </c>
      <c r="B5" s="188"/>
      <c r="C5" s="188"/>
      <c r="D5" s="193">
        <f t="shared" ref="D5:F5" si="1">SUM(D6:D15)</f>
        <v>15553</v>
      </c>
      <c r="E5" s="193">
        <f t="shared" si="1"/>
        <v>5836.9</v>
      </c>
      <c r="F5" s="193">
        <f t="shared" si="1"/>
        <v>9716.1</v>
      </c>
      <c r="G5" s="191">
        <f t="shared" ref="G5:G15" si="2">ROUND(E5/D5,4)</f>
        <v>0.3753</v>
      </c>
      <c r="H5" s="192"/>
    </row>
    <row r="6" s="182" customFormat="1" ht="21" customHeight="1" spans="1:8">
      <c r="A6" s="194">
        <v>1</v>
      </c>
      <c r="B6" s="195" t="s">
        <v>1178</v>
      </c>
      <c r="C6" s="195" t="s">
        <v>1179</v>
      </c>
      <c r="D6" s="196">
        <v>1500</v>
      </c>
      <c r="E6" s="196">
        <v>529.4</v>
      </c>
      <c r="F6" s="196">
        <f t="shared" ref="F6:F15" si="3">D6-E6</f>
        <v>970.6</v>
      </c>
      <c r="G6" s="197">
        <f t="shared" si="2"/>
        <v>0.3529</v>
      </c>
      <c r="H6" s="198"/>
    </row>
    <row r="7" s="182" customFormat="1" ht="21" customHeight="1" spans="1:8">
      <c r="A7" s="194">
        <v>2</v>
      </c>
      <c r="B7" s="195" t="s">
        <v>1178</v>
      </c>
      <c r="C7" s="195" t="s">
        <v>1180</v>
      </c>
      <c r="D7" s="195">
        <v>950</v>
      </c>
      <c r="E7" s="196">
        <v>400</v>
      </c>
      <c r="F7" s="196">
        <f t="shared" si="3"/>
        <v>550</v>
      </c>
      <c r="G7" s="197">
        <f t="shared" si="2"/>
        <v>0.4211</v>
      </c>
      <c r="H7" s="198"/>
    </row>
    <row r="8" s="182" customFormat="1" ht="21" customHeight="1" spans="1:8">
      <c r="A8" s="194">
        <v>3</v>
      </c>
      <c r="B8" s="195" t="s">
        <v>1181</v>
      </c>
      <c r="C8" s="195" t="s">
        <v>1182</v>
      </c>
      <c r="D8" s="196">
        <v>1000</v>
      </c>
      <c r="E8" s="196">
        <v>989.27</v>
      </c>
      <c r="F8" s="196">
        <f t="shared" si="3"/>
        <v>10.73</v>
      </c>
      <c r="G8" s="197">
        <f t="shared" si="2"/>
        <v>0.9893</v>
      </c>
      <c r="H8" s="198"/>
    </row>
    <row r="9" s="182" customFormat="1" ht="21" customHeight="1" spans="1:8">
      <c r="A9" s="194">
        <v>4</v>
      </c>
      <c r="B9" s="195" t="s">
        <v>1181</v>
      </c>
      <c r="C9" s="195" t="s">
        <v>1183</v>
      </c>
      <c r="D9" s="195">
        <v>1003</v>
      </c>
      <c r="E9" s="196">
        <v>1003</v>
      </c>
      <c r="F9" s="196">
        <f t="shared" si="3"/>
        <v>0</v>
      </c>
      <c r="G9" s="197">
        <f t="shared" si="2"/>
        <v>1</v>
      </c>
      <c r="H9" s="198"/>
    </row>
    <row r="10" s="182" customFormat="1" ht="21" customHeight="1" spans="1:8">
      <c r="A10" s="194">
        <v>5</v>
      </c>
      <c r="B10" s="195" t="s">
        <v>1181</v>
      </c>
      <c r="C10" s="195" t="s">
        <v>1184</v>
      </c>
      <c r="D10" s="195">
        <v>1300</v>
      </c>
      <c r="E10" s="196">
        <v>1275.95</v>
      </c>
      <c r="F10" s="196">
        <f t="shared" si="3"/>
        <v>24.05</v>
      </c>
      <c r="G10" s="197">
        <f t="shared" si="2"/>
        <v>0.9815</v>
      </c>
      <c r="H10" s="198"/>
    </row>
    <row r="11" s="182" customFormat="1" ht="39" customHeight="1" spans="1:8">
      <c r="A11" s="194">
        <v>6</v>
      </c>
      <c r="B11" s="195" t="s">
        <v>1185</v>
      </c>
      <c r="C11" s="195" t="s">
        <v>1186</v>
      </c>
      <c r="D11" s="196">
        <v>6200</v>
      </c>
      <c r="E11" s="196">
        <v>1000</v>
      </c>
      <c r="F11" s="196">
        <f t="shared" si="3"/>
        <v>5200</v>
      </c>
      <c r="G11" s="197">
        <f t="shared" si="2"/>
        <v>0.1613</v>
      </c>
      <c r="H11" s="198"/>
    </row>
    <row r="12" s="182" customFormat="1" ht="21" customHeight="1" spans="1:8">
      <c r="A12" s="194">
        <v>7</v>
      </c>
      <c r="B12" s="195" t="s">
        <v>1185</v>
      </c>
      <c r="C12" s="195" t="s">
        <v>1187</v>
      </c>
      <c r="D12" s="196">
        <v>2000</v>
      </c>
      <c r="E12" s="196">
        <v>639.28</v>
      </c>
      <c r="F12" s="196">
        <f t="shared" si="3"/>
        <v>1360.72</v>
      </c>
      <c r="G12" s="197">
        <f t="shared" si="2"/>
        <v>0.3196</v>
      </c>
      <c r="H12" s="198"/>
    </row>
    <row r="13" s="182" customFormat="1" ht="21" customHeight="1" spans="1:8">
      <c r="A13" s="194">
        <v>8</v>
      </c>
      <c r="B13" s="195" t="s">
        <v>1188</v>
      </c>
      <c r="C13" s="195" t="s">
        <v>1189</v>
      </c>
      <c r="D13" s="196">
        <v>230</v>
      </c>
      <c r="E13" s="196">
        <v>0</v>
      </c>
      <c r="F13" s="196">
        <f t="shared" si="3"/>
        <v>230</v>
      </c>
      <c r="G13" s="197">
        <f t="shared" si="2"/>
        <v>0</v>
      </c>
      <c r="H13" s="198"/>
    </row>
    <row r="14" s="182" customFormat="1" ht="21" customHeight="1" spans="1:8">
      <c r="A14" s="194">
        <v>9</v>
      </c>
      <c r="B14" s="195" t="s">
        <v>1188</v>
      </c>
      <c r="C14" s="195" t="s">
        <v>1190</v>
      </c>
      <c r="D14" s="196">
        <v>470</v>
      </c>
      <c r="E14" s="196">
        <v>0</v>
      </c>
      <c r="F14" s="196">
        <f t="shared" si="3"/>
        <v>470</v>
      </c>
      <c r="G14" s="197">
        <f t="shared" si="2"/>
        <v>0</v>
      </c>
      <c r="H14" s="198"/>
    </row>
    <row r="15" s="182" customFormat="1" ht="21" customHeight="1" spans="1:8">
      <c r="A15" s="194">
        <v>10</v>
      </c>
      <c r="B15" s="195" t="s">
        <v>1191</v>
      </c>
      <c r="C15" s="195" t="s">
        <v>1192</v>
      </c>
      <c r="D15" s="195">
        <v>900</v>
      </c>
      <c r="E15" s="196">
        <v>0</v>
      </c>
      <c r="F15" s="196">
        <f t="shared" si="3"/>
        <v>900</v>
      </c>
      <c r="G15" s="197">
        <f t="shared" si="2"/>
        <v>0</v>
      </c>
      <c r="H15" s="198"/>
    </row>
    <row r="16" ht="21" customHeight="1" spans="1:8">
      <c r="A16" s="189" t="s">
        <v>1193</v>
      </c>
      <c r="B16" s="189"/>
      <c r="C16" s="189"/>
      <c r="D16" s="193">
        <f>SUM(D17:D21)</f>
        <v>27000</v>
      </c>
      <c r="E16" s="193">
        <f>SUM(E17:E34)</f>
        <v>0</v>
      </c>
      <c r="F16" s="193">
        <f>SUM(F17:F34)</f>
        <v>0</v>
      </c>
      <c r="G16" s="191">
        <f t="shared" ref="G16:G20" si="4">E16/D16</f>
        <v>0</v>
      </c>
      <c r="H16" s="191"/>
    </row>
    <row r="17" s="182" customFormat="1" ht="21" customHeight="1" spans="1:8">
      <c r="A17" s="199">
        <v>1</v>
      </c>
      <c r="B17" s="199" t="s">
        <v>1194</v>
      </c>
      <c r="C17" s="200" t="s">
        <v>1195</v>
      </c>
      <c r="D17" s="199">
        <v>5000</v>
      </c>
      <c r="E17" s="201">
        <v>0</v>
      </c>
      <c r="F17" s="201">
        <v>0</v>
      </c>
      <c r="G17" s="197">
        <f t="shared" si="4"/>
        <v>0</v>
      </c>
      <c r="H17" s="202" t="s">
        <v>1196</v>
      </c>
    </row>
    <row r="18" s="182" customFormat="1" ht="21" customHeight="1" spans="1:8">
      <c r="A18" s="199">
        <v>2</v>
      </c>
      <c r="B18" s="199" t="s">
        <v>1194</v>
      </c>
      <c r="C18" s="200" t="s">
        <v>1197</v>
      </c>
      <c r="D18" s="199">
        <v>10000</v>
      </c>
      <c r="E18" s="201">
        <v>0</v>
      </c>
      <c r="F18" s="201">
        <v>0</v>
      </c>
      <c r="G18" s="197">
        <f t="shared" si="4"/>
        <v>0</v>
      </c>
      <c r="H18" s="202" t="s">
        <v>1196</v>
      </c>
    </row>
    <row r="19" s="182" customFormat="1" ht="21" customHeight="1" spans="1:8">
      <c r="A19" s="199">
        <v>3</v>
      </c>
      <c r="B19" s="199" t="s">
        <v>1198</v>
      </c>
      <c r="C19" s="200" t="s">
        <v>1199</v>
      </c>
      <c r="D19" s="199">
        <v>5000</v>
      </c>
      <c r="E19" s="201">
        <v>0</v>
      </c>
      <c r="F19" s="201">
        <v>0</v>
      </c>
      <c r="G19" s="197">
        <f t="shared" si="4"/>
        <v>0</v>
      </c>
      <c r="H19" s="202" t="s">
        <v>1196</v>
      </c>
    </row>
    <row r="20" s="182" customFormat="1" ht="21" customHeight="1" spans="1:8">
      <c r="A20" s="199">
        <v>4</v>
      </c>
      <c r="B20" s="199" t="s">
        <v>1200</v>
      </c>
      <c r="C20" s="203" t="s">
        <v>1201</v>
      </c>
      <c r="D20" s="204">
        <v>5000</v>
      </c>
      <c r="E20" s="205">
        <v>0</v>
      </c>
      <c r="F20" s="205">
        <v>0</v>
      </c>
      <c r="G20" s="206">
        <f t="shared" si="4"/>
        <v>0</v>
      </c>
      <c r="H20" s="207" t="s">
        <v>1196</v>
      </c>
    </row>
    <row r="21" ht="13.5" spans="1:8">
      <c r="A21" s="199">
        <v>5</v>
      </c>
      <c r="B21" s="208" t="s">
        <v>1202</v>
      </c>
      <c r="C21" s="209" t="s">
        <v>1203</v>
      </c>
      <c r="D21" s="210">
        <v>2000</v>
      </c>
      <c r="E21" s="211"/>
      <c r="F21" s="211"/>
      <c r="G21" s="211"/>
      <c r="H21" s="212"/>
    </row>
  </sheetData>
  <mergeCells count="5">
    <mergeCell ref="A1:H1"/>
    <mergeCell ref="E2:F2"/>
    <mergeCell ref="A4:C4"/>
    <mergeCell ref="A5:C5"/>
    <mergeCell ref="A16:C16"/>
  </mergeCells>
  <printOptions horizontalCentered="1"/>
  <pageMargins left="0.393700787401575" right="0.393700787401575" top="0.314583333333333" bottom="0.78740157480315" header="0.275590551181102" footer="0.393700787401575"/>
  <pageSetup paperSize="9"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7"/>
  <sheetViews>
    <sheetView showGridLines="0" workbookViewId="0">
      <selection activeCell="B5" sqref="B5"/>
    </sheetView>
  </sheetViews>
  <sheetFormatPr defaultColWidth="9" defaultRowHeight="14.25" customHeight="1" outlineLevelRow="6"/>
  <cols>
    <col min="1" max="1" width="14.5" style="165" customWidth="1"/>
    <col min="2" max="2" width="12.375" style="165" customWidth="1"/>
    <col min="3" max="40" width="10.625" style="165" customWidth="1"/>
  </cols>
  <sheetData>
    <row r="1" ht="21" customHeight="1" spans="1:40">
      <c r="A1" s="166" t="s">
        <v>1204</v>
      </c>
      <c r="B1" s="173"/>
      <c r="C1" s="173"/>
      <c r="D1" s="173"/>
      <c r="E1" s="173"/>
      <c r="F1" s="173"/>
      <c r="G1" s="173"/>
      <c r="H1" s="173"/>
      <c r="I1" s="180"/>
      <c r="J1" s="173"/>
      <c r="K1" s="180"/>
      <c r="L1" s="180"/>
      <c r="M1" s="180"/>
      <c r="N1" s="173"/>
      <c r="O1" s="173"/>
      <c r="P1" s="173"/>
      <c r="Q1" s="173"/>
      <c r="R1" s="180"/>
      <c r="S1" s="180"/>
      <c r="T1" s="180"/>
      <c r="U1" s="180"/>
      <c r="V1" s="173"/>
      <c r="W1" s="173"/>
      <c r="X1" s="173"/>
      <c r="Y1" s="173"/>
      <c r="Z1" s="173"/>
      <c r="AA1" s="173"/>
      <c r="AB1" s="173"/>
      <c r="AC1" s="173"/>
      <c r="AD1" s="173"/>
      <c r="AE1" s="173"/>
      <c r="AF1" s="173"/>
      <c r="AG1" s="173"/>
      <c r="AH1" s="173"/>
      <c r="AI1" s="173"/>
      <c r="AJ1" s="173"/>
      <c r="AK1" s="173"/>
      <c r="AL1" s="173"/>
      <c r="AM1" s="173"/>
      <c r="AN1" s="173"/>
    </row>
    <row r="2" ht="42" customHeight="1" spans="1:40">
      <c r="A2" s="55" t="s">
        <v>1205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row>
    <row r="3" ht="18.75" customHeight="1" spans="1:40">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41" t="s">
        <v>2</v>
      </c>
    </row>
    <row r="4" ht="30" customHeight="1" spans="1:40">
      <c r="A4" s="169" t="s">
        <v>1206</v>
      </c>
      <c r="B4" s="169" t="s">
        <v>1207</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row>
    <row r="5" ht="102" customHeight="1" spans="1:40">
      <c r="A5" s="169"/>
      <c r="B5" s="169" t="s">
        <v>1208</v>
      </c>
      <c r="C5" s="175" t="s">
        <v>1209</v>
      </c>
      <c r="D5" s="176" t="s">
        <v>1210</v>
      </c>
      <c r="E5" s="177" t="s">
        <v>1211</v>
      </c>
      <c r="F5" s="178" t="s">
        <v>1212</v>
      </c>
      <c r="G5" s="178" t="s">
        <v>1213</v>
      </c>
      <c r="H5" s="178" t="s">
        <v>1214</v>
      </c>
      <c r="I5" s="178" t="s">
        <v>1215</v>
      </c>
      <c r="J5" s="178" t="s">
        <v>1216</v>
      </c>
      <c r="K5" s="178" t="s">
        <v>1217</v>
      </c>
      <c r="L5" s="178" t="s">
        <v>1218</v>
      </c>
      <c r="M5" s="178" t="s">
        <v>1219</v>
      </c>
      <c r="N5" s="178" t="s">
        <v>1220</v>
      </c>
      <c r="O5" s="178" t="s">
        <v>1221</v>
      </c>
      <c r="P5" s="170" t="s">
        <v>1222</v>
      </c>
      <c r="Q5" s="170" t="s">
        <v>1223</v>
      </c>
      <c r="R5" s="170" t="s">
        <v>1224</v>
      </c>
      <c r="S5" s="170" t="s">
        <v>1225</v>
      </c>
      <c r="T5" s="170" t="s">
        <v>1226</v>
      </c>
      <c r="U5" s="170" t="s">
        <v>1227</v>
      </c>
      <c r="V5" s="170" t="s">
        <v>1228</v>
      </c>
      <c r="W5" s="170" t="s">
        <v>1229</v>
      </c>
      <c r="X5" s="170" t="s">
        <v>1230</v>
      </c>
      <c r="Y5" s="170" t="s">
        <v>1231</v>
      </c>
      <c r="Z5" s="170" t="s">
        <v>1232</v>
      </c>
      <c r="AA5" s="170" t="s">
        <v>1233</v>
      </c>
      <c r="AB5" s="170" t="s">
        <v>1234</v>
      </c>
      <c r="AC5" s="170" t="s">
        <v>1235</v>
      </c>
      <c r="AD5" s="170" t="s">
        <v>1236</v>
      </c>
      <c r="AE5" s="170" t="s">
        <v>1237</v>
      </c>
      <c r="AF5" s="170" t="s">
        <v>1238</v>
      </c>
      <c r="AG5" s="170" t="s">
        <v>1239</v>
      </c>
      <c r="AH5" s="170" t="s">
        <v>1240</v>
      </c>
      <c r="AI5" s="170" t="s">
        <v>1241</v>
      </c>
      <c r="AJ5" s="170" t="s">
        <v>1242</v>
      </c>
      <c r="AK5" s="170" t="s">
        <v>1243</v>
      </c>
      <c r="AL5" s="170" t="s">
        <v>1244</v>
      </c>
      <c r="AM5" s="170" t="s">
        <v>1245</v>
      </c>
      <c r="AN5" s="178" t="s">
        <v>1246</v>
      </c>
    </row>
    <row r="6" ht="102" hidden="1" customHeight="1" spans="1:40">
      <c r="A6" s="169" t="s">
        <v>12</v>
      </c>
      <c r="B6" s="169"/>
      <c r="C6" s="179"/>
      <c r="D6" s="170"/>
      <c r="E6" s="178"/>
      <c r="F6" s="178"/>
      <c r="G6" s="178"/>
      <c r="H6" s="178"/>
      <c r="I6" s="178"/>
      <c r="J6" s="178"/>
      <c r="K6" s="178"/>
      <c r="L6" s="178"/>
      <c r="M6" s="178"/>
      <c r="N6" s="178"/>
      <c r="O6" s="178"/>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8"/>
    </row>
    <row r="7" ht="26.25" customHeight="1" spans="1:40">
      <c r="A7" s="63">
        <f>B7+专项转移支付明细!A7</f>
        <v>158384</v>
      </c>
      <c r="B7" s="63">
        <f>SUM(C7:AN7)</f>
        <v>141975</v>
      </c>
      <c r="C7" s="60">
        <f>一般公共预算支出表!E19</f>
        <v>0</v>
      </c>
      <c r="D7" s="60">
        <f>一般公共预算支出表!E20</f>
        <v>3514</v>
      </c>
      <c r="E7" s="60">
        <f>一般公共预算支出表!E21</f>
        <v>52424</v>
      </c>
      <c r="F7" s="60">
        <f>一般公共预算支出表!E22</f>
        <v>473</v>
      </c>
      <c r="G7" s="60">
        <f>一般公共预算支出表!E23</f>
        <v>0</v>
      </c>
      <c r="H7" s="60">
        <f>一般公共预算支出表!E24</f>
        <v>0</v>
      </c>
      <c r="I7" s="60">
        <f>一般公共预算支出表!E25</f>
        <v>362</v>
      </c>
      <c r="J7" s="60">
        <f>一般公共预算支出表!E26</f>
        <v>146</v>
      </c>
      <c r="K7" s="60">
        <f>一般公共预算支出表!E27</f>
        <v>2358</v>
      </c>
      <c r="L7" s="60">
        <f>一般公共预算支出表!E28</f>
        <v>474</v>
      </c>
      <c r="M7" s="60">
        <f>一般公共预算支出表!E29</f>
        <v>0</v>
      </c>
      <c r="N7" s="60">
        <f>一般公共预算支出表!E30</f>
        <v>0</v>
      </c>
      <c r="O7" s="60">
        <f>一般公共预算支出表!E31</f>
        <v>2201</v>
      </c>
      <c r="P7" s="60">
        <f>一般公共预算支出表!E32</f>
        <v>0</v>
      </c>
      <c r="Q7" s="60">
        <f>一般公共预算支出表!E33</f>
        <v>0</v>
      </c>
      <c r="R7" s="60">
        <f>一般公共预算支出表!E34</f>
        <v>0</v>
      </c>
      <c r="S7" s="60">
        <f>一般公共预算支出表!E35</f>
        <v>2370</v>
      </c>
      <c r="T7" s="60">
        <f>一般公共预算支出表!E36</f>
        <v>6654</v>
      </c>
      <c r="U7" s="60">
        <f>一般公共预算支出表!E37</f>
        <v>35</v>
      </c>
      <c r="V7" s="60">
        <f>一般公共预算支出表!E38</f>
        <v>430</v>
      </c>
      <c r="W7" s="60">
        <f>一般公共预算支出表!E39</f>
        <v>21517</v>
      </c>
      <c r="X7" s="60">
        <f>一般公共预算支出表!E40</f>
        <v>4234</v>
      </c>
      <c r="Y7" s="60">
        <f>一般公共预算支出表!E41</f>
        <v>0</v>
      </c>
      <c r="Z7" s="60">
        <f>一般公共预算支出表!E42</f>
        <v>0</v>
      </c>
      <c r="AA7" s="60">
        <f>一般公共预算支出表!E43</f>
        <v>18604</v>
      </c>
      <c r="AB7" s="60">
        <f>一般公共预算支出表!E44</f>
        <v>5631</v>
      </c>
      <c r="AC7" s="60">
        <f>一般公共预算支出表!E45</f>
        <v>0</v>
      </c>
      <c r="AD7" s="60">
        <f>一般公共预算支出表!E46</f>
        <v>0</v>
      </c>
      <c r="AE7" s="60">
        <f>一般公共预算支出表!E47</f>
        <v>0</v>
      </c>
      <c r="AF7" s="60">
        <f>一般公共预算支出表!E48</f>
        <v>0</v>
      </c>
      <c r="AG7" s="60">
        <f>一般公共预算支出表!E49</f>
        <v>565</v>
      </c>
      <c r="AH7" s="60">
        <f>一般公共预算支出表!E50</f>
        <v>667</v>
      </c>
      <c r="AI7" s="60">
        <f>一般公共预算支出表!E51</f>
        <v>680</v>
      </c>
      <c r="AJ7" s="60">
        <f>一般公共预算支出表!E52</f>
        <v>0</v>
      </c>
      <c r="AK7" s="60">
        <f>一般公共预算支出表!E53</f>
        <v>9959</v>
      </c>
      <c r="AL7" s="60">
        <f>一般公共预算支出表!E54</f>
        <v>2202</v>
      </c>
      <c r="AM7" s="60">
        <f>一般公共预算支出表!E55</f>
        <v>6475</v>
      </c>
      <c r="AN7" s="60">
        <f>一般公共预算支出表!E56</f>
        <v>0</v>
      </c>
    </row>
  </sheetData>
  <sheetProtection password="861E" sheet="1"/>
  <mergeCells count="4">
    <mergeCell ref="A2:AN2"/>
    <mergeCell ref="A3:AJ3"/>
    <mergeCell ref="B4:AN4"/>
    <mergeCell ref="A4:A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showGridLines="0" workbookViewId="0">
      <selection activeCell="O34" sqref="O34"/>
    </sheetView>
  </sheetViews>
  <sheetFormatPr defaultColWidth="9" defaultRowHeight="14.25" customHeight="1" outlineLevelRow="6"/>
  <cols>
    <col min="1" max="1" width="13.75" style="165" customWidth="1"/>
    <col min="2" max="22" width="10.625" style="165" customWidth="1"/>
  </cols>
  <sheetData>
    <row r="1" customHeight="1" spans="1:22">
      <c r="A1" s="166" t="s">
        <v>1247</v>
      </c>
      <c r="B1" s="69"/>
      <c r="C1" s="69"/>
      <c r="D1" s="69"/>
      <c r="E1" s="69"/>
      <c r="F1" s="69"/>
      <c r="G1" s="69"/>
      <c r="H1" s="69"/>
      <c r="I1" s="69"/>
      <c r="J1" s="171"/>
      <c r="K1" s="69"/>
      <c r="L1" s="69"/>
      <c r="M1" s="69"/>
      <c r="N1" s="69"/>
      <c r="O1" s="171"/>
      <c r="P1" s="69"/>
      <c r="Q1" s="69"/>
      <c r="R1" s="69"/>
      <c r="S1" s="69"/>
      <c r="T1" s="69"/>
      <c r="U1" s="69"/>
      <c r="V1" s="69"/>
    </row>
    <row r="2" ht="33" customHeight="1" spans="1:22">
      <c r="A2" s="167" t="s">
        <v>1205</v>
      </c>
      <c r="B2" s="167"/>
      <c r="C2" s="167"/>
      <c r="D2" s="167"/>
      <c r="E2" s="167"/>
      <c r="F2" s="167"/>
      <c r="G2" s="167"/>
      <c r="H2" s="167"/>
      <c r="I2" s="167"/>
      <c r="J2" s="167"/>
      <c r="K2" s="167"/>
      <c r="L2" s="167"/>
      <c r="M2" s="167"/>
      <c r="N2" s="167"/>
      <c r="O2" s="167"/>
      <c r="P2" s="167"/>
      <c r="Q2" s="167"/>
      <c r="R2" s="167"/>
      <c r="S2" s="167"/>
      <c r="T2" s="167"/>
      <c r="U2" s="167"/>
      <c r="V2" s="139"/>
    </row>
    <row r="3" customHeight="1" spans="1:22">
      <c r="A3" s="168"/>
      <c r="B3" s="168"/>
      <c r="C3" s="168"/>
      <c r="D3" s="168"/>
      <c r="E3" s="168"/>
      <c r="F3" s="168"/>
      <c r="G3" s="168"/>
      <c r="H3" s="168"/>
      <c r="I3" s="168"/>
      <c r="J3" s="168"/>
      <c r="K3" s="168"/>
      <c r="L3" s="168"/>
      <c r="M3" s="168"/>
      <c r="N3" s="168"/>
      <c r="O3" s="168"/>
      <c r="P3" s="168"/>
      <c r="Q3" s="168"/>
      <c r="R3" s="168"/>
      <c r="S3" s="168"/>
      <c r="T3" s="168"/>
      <c r="U3" s="172"/>
      <c r="V3" s="56" t="s">
        <v>2</v>
      </c>
    </row>
    <row r="4" ht="26.25" customHeight="1" spans="1:22">
      <c r="A4" s="169" t="s">
        <v>1248</v>
      </c>
      <c r="B4" s="169"/>
      <c r="C4" s="169"/>
      <c r="D4" s="169"/>
      <c r="E4" s="169"/>
      <c r="F4" s="169"/>
      <c r="G4" s="169"/>
      <c r="H4" s="169"/>
      <c r="I4" s="169"/>
      <c r="J4" s="169"/>
      <c r="K4" s="169"/>
      <c r="L4" s="169"/>
      <c r="M4" s="169"/>
      <c r="N4" s="169"/>
      <c r="O4" s="169"/>
      <c r="P4" s="169"/>
      <c r="Q4" s="169"/>
      <c r="R4" s="169"/>
      <c r="S4" s="169"/>
      <c r="T4" s="169"/>
      <c r="U4" s="169"/>
      <c r="V4" s="169"/>
    </row>
    <row r="5" ht="66" customHeight="1" spans="1:22">
      <c r="A5" s="169" t="s">
        <v>1193</v>
      </c>
      <c r="B5" s="170" t="s">
        <v>159</v>
      </c>
      <c r="C5" s="170" t="s">
        <v>1249</v>
      </c>
      <c r="D5" s="170" t="s">
        <v>1250</v>
      </c>
      <c r="E5" s="170" t="s">
        <v>1251</v>
      </c>
      <c r="F5" s="170" t="s">
        <v>1252</v>
      </c>
      <c r="G5" s="170" t="s">
        <v>1253</v>
      </c>
      <c r="H5" s="170" t="s">
        <v>1254</v>
      </c>
      <c r="I5" s="170" t="s">
        <v>1255</v>
      </c>
      <c r="J5" s="170" t="s">
        <v>1256</v>
      </c>
      <c r="K5" s="170" t="s">
        <v>1257</v>
      </c>
      <c r="L5" s="170" t="s">
        <v>1258</v>
      </c>
      <c r="M5" s="170" t="s">
        <v>1259</v>
      </c>
      <c r="N5" s="170" t="s">
        <v>1260</v>
      </c>
      <c r="O5" s="170" t="s">
        <v>1261</v>
      </c>
      <c r="P5" s="170" t="s">
        <v>1262</v>
      </c>
      <c r="Q5" s="170" t="s">
        <v>1263</v>
      </c>
      <c r="R5" s="170" t="s">
        <v>1264</v>
      </c>
      <c r="S5" s="170" t="s">
        <v>1265</v>
      </c>
      <c r="T5" s="170" t="s">
        <v>1266</v>
      </c>
      <c r="U5" s="170" t="s">
        <v>1267</v>
      </c>
      <c r="V5" s="170" t="s">
        <v>1268</v>
      </c>
    </row>
    <row r="6" ht="66" hidden="1" customHeight="1" spans="1:22">
      <c r="A6" s="169" t="s">
        <v>12</v>
      </c>
      <c r="B6" s="170"/>
      <c r="C6" s="170"/>
      <c r="D6" s="170"/>
      <c r="E6" s="170"/>
      <c r="F6" s="170"/>
      <c r="G6" s="170"/>
      <c r="H6" s="170"/>
      <c r="I6" s="170"/>
      <c r="J6" s="170"/>
      <c r="K6" s="170"/>
      <c r="L6" s="170"/>
      <c r="M6" s="170"/>
      <c r="N6" s="170"/>
      <c r="O6" s="170"/>
      <c r="P6" s="170"/>
      <c r="Q6" s="170"/>
      <c r="R6" s="170"/>
      <c r="S6" s="170"/>
      <c r="T6" s="170"/>
      <c r="U6" s="170"/>
      <c r="V6" s="170"/>
    </row>
    <row r="7" ht="24" customHeight="1" spans="1:22">
      <c r="A7" s="63">
        <f>SUM(B7:V7)</f>
        <v>16409</v>
      </c>
      <c r="B7" s="60">
        <f>一般公共预算支出表!E58</f>
        <v>118</v>
      </c>
      <c r="C7" s="60">
        <f>一般公共预算支出表!E59</f>
        <v>0</v>
      </c>
      <c r="D7" s="60">
        <f>一般公共预算支出表!E60</f>
        <v>4</v>
      </c>
      <c r="E7" s="60">
        <f>一般公共预算支出表!E61</f>
        <v>0</v>
      </c>
      <c r="F7" s="60">
        <f>一般公共预算支出表!E62</f>
        <v>120</v>
      </c>
      <c r="G7" s="60">
        <f>一般公共预算支出表!E63</f>
        <v>150</v>
      </c>
      <c r="H7" s="60">
        <f>一般公共预算支出表!E64</f>
        <v>120</v>
      </c>
      <c r="I7" s="60">
        <f>一般公共预算支出表!E65</f>
        <v>129</v>
      </c>
      <c r="J7" s="60">
        <f>一般公共预算支出表!E66</f>
        <v>879</v>
      </c>
      <c r="K7" s="60">
        <f>一般公共预算支出表!E67</f>
        <v>3188</v>
      </c>
      <c r="L7" s="60">
        <f>一般公共预算支出表!E68</f>
        <v>0</v>
      </c>
      <c r="M7" s="60">
        <f>一般公共预算支出表!E69</f>
        <v>4951</v>
      </c>
      <c r="N7" s="60">
        <f>一般公共预算支出表!E70</f>
        <v>0</v>
      </c>
      <c r="O7" s="60">
        <f>一般公共预算支出表!E71</f>
        <v>670</v>
      </c>
      <c r="P7" s="60">
        <f>一般公共预算支出表!E72</f>
        <v>10</v>
      </c>
      <c r="Q7" s="60">
        <f>一般公共预算支出表!E73</f>
        <v>0</v>
      </c>
      <c r="R7" s="60">
        <f>一般公共预算支出表!E74</f>
        <v>376</v>
      </c>
      <c r="S7" s="60">
        <f>一般公共预算支出表!E75</f>
        <v>5645</v>
      </c>
      <c r="T7" s="60">
        <f>一般公共预算支出表!E76</f>
        <v>25</v>
      </c>
      <c r="U7" s="60">
        <f>一般公共预算支出表!E77</f>
        <v>24</v>
      </c>
      <c r="V7" s="60">
        <f>一般公共预算支出表!E78</f>
        <v>0</v>
      </c>
    </row>
  </sheetData>
  <sheetProtection password="861E" sheet="1"/>
  <mergeCells count="2">
    <mergeCell ref="A4:V4"/>
    <mergeCell ref="A2:T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5"/>
  <sheetViews>
    <sheetView showGridLines="0" topLeftCell="C65" workbookViewId="0">
      <selection activeCell="T23" sqref="T23"/>
    </sheetView>
  </sheetViews>
  <sheetFormatPr defaultColWidth="9" defaultRowHeight="13.5" customHeight="1"/>
  <cols>
    <col min="1" max="1" width="8.125" style="95" customWidth="1"/>
    <col min="2" max="2" width="58.875" style="95" customWidth="1"/>
    <col min="3" max="7" width="10.625" style="95" customWidth="1"/>
    <col min="8" max="8" width="6.625" style="95" customWidth="1"/>
    <col min="9" max="9" width="63.25" style="95" customWidth="1"/>
    <col min="10" max="14" width="10.625" style="95" customWidth="1"/>
  </cols>
  <sheetData>
    <row r="1" s="95" customFormat="1" ht="14.25" customHeight="1" spans="1:14">
      <c r="A1" s="97"/>
      <c r="B1" s="98" t="s">
        <v>1269</v>
      </c>
      <c r="C1" s="115"/>
      <c r="D1" s="115"/>
      <c r="E1" s="115"/>
      <c r="F1" s="115"/>
      <c r="G1" s="115"/>
      <c r="H1" s="115"/>
      <c r="I1" s="97"/>
      <c r="J1" s="97"/>
      <c r="K1" s="97"/>
      <c r="L1" s="97"/>
      <c r="M1" s="97"/>
      <c r="N1" s="97"/>
    </row>
    <row r="2" s="96" customFormat="1" ht="22.5" customHeight="1" spans="1:14">
      <c r="A2" s="100"/>
      <c r="B2" s="101" t="s">
        <v>1270</v>
      </c>
      <c r="C2" s="101"/>
      <c r="D2" s="101"/>
      <c r="E2" s="101"/>
      <c r="F2" s="101"/>
      <c r="G2" s="101"/>
      <c r="H2" s="101"/>
      <c r="I2" s="101"/>
      <c r="J2" s="101"/>
      <c r="K2" s="101"/>
      <c r="L2" s="101"/>
      <c r="M2" s="101"/>
      <c r="N2" s="101"/>
    </row>
    <row r="3" s="95" customFormat="1" ht="14.25" customHeight="1" spans="1:14">
      <c r="A3" s="97"/>
      <c r="B3" s="97"/>
      <c r="C3" s="97"/>
      <c r="D3" s="97"/>
      <c r="E3" s="97"/>
      <c r="F3" s="97"/>
      <c r="G3" s="97"/>
      <c r="H3" s="97"/>
      <c r="I3" s="97"/>
      <c r="J3" s="97"/>
      <c r="K3" s="97"/>
      <c r="L3" s="97"/>
      <c r="M3" s="97"/>
      <c r="N3" s="129" t="s">
        <v>2</v>
      </c>
    </row>
    <row r="4" s="95" customFormat="1" ht="31.5" customHeight="1" spans="1:14">
      <c r="A4" s="103" t="s">
        <v>42</v>
      </c>
      <c r="B4" s="103"/>
      <c r="C4" s="103"/>
      <c r="D4" s="103"/>
      <c r="E4" s="103"/>
      <c r="F4" s="103"/>
      <c r="G4" s="103"/>
      <c r="H4" s="116" t="s">
        <v>43</v>
      </c>
      <c r="I4" s="130"/>
      <c r="J4" s="130"/>
      <c r="K4" s="130"/>
      <c r="L4" s="130"/>
      <c r="M4" s="130"/>
      <c r="N4" s="131"/>
    </row>
    <row r="5" s="113" customFormat="1" ht="19.5" customHeight="1" spans="1:14">
      <c r="A5" s="117" t="s">
        <v>3</v>
      </c>
      <c r="B5" s="118"/>
      <c r="C5" s="117" t="s">
        <v>4</v>
      </c>
      <c r="D5" s="117" t="s">
        <v>5</v>
      </c>
      <c r="E5" s="117" t="s">
        <v>6</v>
      </c>
      <c r="F5" s="117"/>
      <c r="G5" s="117"/>
      <c r="H5" s="119" t="s">
        <v>3</v>
      </c>
      <c r="I5" s="132"/>
      <c r="J5" s="117" t="s">
        <v>4</v>
      </c>
      <c r="K5" s="117" t="s">
        <v>5</v>
      </c>
      <c r="L5" s="117" t="s">
        <v>6</v>
      </c>
      <c r="M5" s="117"/>
      <c r="N5" s="117"/>
    </row>
    <row r="6" s="113" customFormat="1" ht="60" customHeight="1" spans="1:14">
      <c r="A6" s="120" t="s">
        <v>7</v>
      </c>
      <c r="B6" s="117" t="s">
        <v>8</v>
      </c>
      <c r="C6" s="117"/>
      <c r="D6" s="117"/>
      <c r="E6" s="117" t="s">
        <v>9</v>
      </c>
      <c r="F6" s="120" t="s">
        <v>10</v>
      </c>
      <c r="G6" s="120" t="s">
        <v>11</v>
      </c>
      <c r="H6" s="120" t="s">
        <v>7</v>
      </c>
      <c r="I6" s="117" t="s">
        <v>8</v>
      </c>
      <c r="J6" s="117"/>
      <c r="K6" s="117"/>
      <c r="L6" s="117" t="s">
        <v>9</v>
      </c>
      <c r="M6" s="120" t="s">
        <v>10</v>
      </c>
      <c r="N6" s="120" t="s">
        <v>11</v>
      </c>
    </row>
    <row r="7" s="113" customFormat="1" ht="60" hidden="1" customHeight="1" spans="1:14">
      <c r="A7" s="120" t="s">
        <v>12</v>
      </c>
      <c r="B7" s="117"/>
      <c r="C7" s="117"/>
      <c r="D7" s="117"/>
      <c r="E7" s="117"/>
      <c r="F7" s="120"/>
      <c r="G7" s="120"/>
      <c r="H7" s="120"/>
      <c r="I7" s="117"/>
      <c r="J7" s="117"/>
      <c r="K7" s="117"/>
      <c r="L7" s="117"/>
      <c r="M7" s="120"/>
      <c r="N7" s="120"/>
    </row>
    <row r="8" s="95" customFormat="1" ht="20.25" customHeight="1" spans="1:14">
      <c r="A8" s="105">
        <v>1030102</v>
      </c>
      <c r="B8" s="121" t="s">
        <v>1271</v>
      </c>
      <c r="C8" s="122"/>
      <c r="D8" s="122"/>
      <c r="E8" s="122"/>
      <c r="F8" s="65" t="str">
        <f t="shared" ref="F8:F53" si="0">IFERROR(E8/C8,"")</f>
        <v/>
      </c>
      <c r="G8" s="65" t="str">
        <f t="shared" ref="G8:G53" si="1">IFERROR(E8/D8,"")</f>
        <v/>
      </c>
      <c r="H8" s="123">
        <v>207</v>
      </c>
      <c r="I8" s="121" t="s">
        <v>1272</v>
      </c>
      <c r="J8" s="63">
        <f>J9+J15+J21</f>
        <v>10</v>
      </c>
      <c r="K8" s="63">
        <f>K9+K15+K21</f>
        <v>0</v>
      </c>
      <c r="L8" s="63">
        <f>L9+L15+L21</f>
        <v>10</v>
      </c>
      <c r="M8" s="65">
        <f t="shared" ref="M8:M71" si="2">IFERROR(L8/J8,"")</f>
        <v>1</v>
      </c>
      <c r="N8" s="65" t="str">
        <f t="shared" ref="N8:N71" si="3">IFERROR(L8/K8,"")</f>
        <v/>
      </c>
    </row>
    <row r="9" s="95" customFormat="1" ht="20.25" customHeight="1" spans="1:14">
      <c r="A9" s="105">
        <v>1030112</v>
      </c>
      <c r="B9" s="121" t="s">
        <v>1273</v>
      </c>
      <c r="C9" s="122"/>
      <c r="D9" s="122"/>
      <c r="E9" s="122"/>
      <c r="F9" s="65" t="str">
        <f t="shared" si="0"/>
        <v/>
      </c>
      <c r="G9" s="65" t="str">
        <f t="shared" si="1"/>
        <v/>
      </c>
      <c r="H9" s="123">
        <v>20707</v>
      </c>
      <c r="I9" s="125" t="s">
        <v>1274</v>
      </c>
      <c r="J9" s="60">
        <f>SUM(J10:J14)</f>
        <v>10</v>
      </c>
      <c r="K9" s="60">
        <f>SUM(K10:K14)</f>
        <v>0</v>
      </c>
      <c r="L9" s="60">
        <f>SUM(L10:L14)</f>
        <v>10</v>
      </c>
      <c r="M9" s="65">
        <f t="shared" si="2"/>
        <v>1</v>
      </c>
      <c r="N9" s="65" t="str">
        <f t="shared" si="3"/>
        <v/>
      </c>
    </row>
    <row r="10" s="95" customFormat="1" ht="20.25" customHeight="1" spans="1:14">
      <c r="A10" s="105">
        <v>1030129</v>
      </c>
      <c r="B10" s="121" t="s">
        <v>1275</v>
      </c>
      <c r="C10" s="124">
        <v>3000</v>
      </c>
      <c r="D10" s="122"/>
      <c r="E10" s="122"/>
      <c r="F10" s="65">
        <f t="shared" si="0"/>
        <v>0</v>
      </c>
      <c r="G10" s="65" t="str">
        <f t="shared" si="1"/>
        <v/>
      </c>
      <c r="H10" s="123">
        <v>2070701</v>
      </c>
      <c r="I10" s="125" t="s">
        <v>1276</v>
      </c>
      <c r="J10" s="74"/>
      <c r="K10" s="74"/>
      <c r="L10" s="74"/>
      <c r="M10" s="65" t="str">
        <f t="shared" si="2"/>
        <v/>
      </c>
      <c r="N10" s="65" t="str">
        <f t="shared" si="3"/>
        <v/>
      </c>
    </row>
    <row r="11" s="95" customFormat="1" ht="20.25" customHeight="1" spans="1:14">
      <c r="A11" s="105">
        <v>1030146</v>
      </c>
      <c r="B11" s="121" t="s">
        <v>1277</v>
      </c>
      <c r="C11" s="124">
        <v>4500</v>
      </c>
      <c r="D11" s="122"/>
      <c r="E11" s="122"/>
      <c r="F11" s="65">
        <f t="shared" si="0"/>
        <v>0</v>
      </c>
      <c r="G11" s="65" t="str">
        <f t="shared" si="1"/>
        <v/>
      </c>
      <c r="H11" s="123">
        <v>2070702</v>
      </c>
      <c r="I11" s="125" t="s">
        <v>1278</v>
      </c>
      <c r="J11" s="74"/>
      <c r="K11" s="74"/>
      <c r="L11" s="74"/>
      <c r="M11" s="65" t="str">
        <f t="shared" si="2"/>
        <v/>
      </c>
      <c r="N11" s="65" t="str">
        <f t="shared" si="3"/>
        <v/>
      </c>
    </row>
    <row r="12" s="95" customFormat="1" ht="20.25" customHeight="1" spans="1:14">
      <c r="A12" s="105">
        <v>1030147</v>
      </c>
      <c r="B12" s="121" t="s">
        <v>1279</v>
      </c>
      <c r="C12" s="122"/>
      <c r="D12" s="122"/>
      <c r="E12" s="122"/>
      <c r="F12" s="65" t="str">
        <f t="shared" si="0"/>
        <v/>
      </c>
      <c r="G12" s="65" t="str">
        <f t="shared" si="1"/>
        <v/>
      </c>
      <c r="H12" s="123">
        <v>2070703</v>
      </c>
      <c r="I12" s="125" t="s">
        <v>1280</v>
      </c>
      <c r="J12" s="74"/>
      <c r="K12" s="74"/>
      <c r="L12" s="74"/>
      <c r="M12" s="65" t="str">
        <f t="shared" si="2"/>
        <v/>
      </c>
      <c r="N12" s="65" t="str">
        <f t="shared" si="3"/>
        <v/>
      </c>
    </row>
    <row r="13" s="95" customFormat="1" ht="20.25" customHeight="1" spans="1:14">
      <c r="A13" s="105">
        <v>1030148</v>
      </c>
      <c r="B13" s="121" t="s">
        <v>1281</v>
      </c>
      <c r="C13" s="60">
        <f>SUM(C14:C18)</f>
        <v>152500</v>
      </c>
      <c r="D13" s="60">
        <f>SUM(D14:D18)</f>
        <v>132254</v>
      </c>
      <c r="E13" s="60">
        <f>SUM(E14:E18)</f>
        <v>150000</v>
      </c>
      <c r="F13" s="65">
        <f t="shared" si="0"/>
        <v>0.983606557377049</v>
      </c>
      <c r="G13" s="65">
        <f t="shared" si="1"/>
        <v>1.134181196788</v>
      </c>
      <c r="H13" s="123">
        <v>2070704</v>
      </c>
      <c r="I13" s="125" t="s">
        <v>1282</v>
      </c>
      <c r="J13" s="74"/>
      <c r="K13" s="74"/>
      <c r="L13" s="74"/>
      <c r="M13" s="65" t="str">
        <f t="shared" si="2"/>
        <v/>
      </c>
      <c r="N13" s="65" t="str">
        <f t="shared" si="3"/>
        <v/>
      </c>
    </row>
    <row r="14" s="95" customFormat="1" ht="20.25" customHeight="1" spans="1:14">
      <c r="A14" s="105">
        <v>103014801</v>
      </c>
      <c r="B14" s="106" t="s">
        <v>1283</v>
      </c>
      <c r="C14" s="74">
        <v>140000</v>
      </c>
      <c r="D14" s="74">
        <v>57206</v>
      </c>
      <c r="E14" s="74">
        <v>60000</v>
      </c>
      <c r="F14" s="65">
        <f t="shared" si="0"/>
        <v>0.428571428571429</v>
      </c>
      <c r="G14" s="65">
        <f t="shared" si="1"/>
        <v>1.04884103066112</v>
      </c>
      <c r="H14" s="123">
        <v>2070799</v>
      </c>
      <c r="I14" s="125" t="s">
        <v>1284</v>
      </c>
      <c r="J14" s="74">
        <v>10</v>
      </c>
      <c r="K14" s="74"/>
      <c r="L14" s="74">
        <v>10</v>
      </c>
      <c r="M14" s="65">
        <f t="shared" si="2"/>
        <v>1</v>
      </c>
      <c r="N14" s="65" t="str">
        <f t="shared" si="3"/>
        <v/>
      </c>
    </row>
    <row r="15" s="95" customFormat="1" ht="20.25" customHeight="1" spans="1:14">
      <c r="A15" s="105">
        <v>103014802</v>
      </c>
      <c r="B15" s="106" t="s">
        <v>1285</v>
      </c>
      <c r="C15" s="74"/>
      <c r="D15" s="74"/>
      <c r="E15" s="74"/>
      <c r="F15" s="65" t="str">
        <f t="shared" si="0"/>
        <v/>
      </c>
      <c r="G15" s="65" t="str">
        <f t="shared" si="1"/>
        <v/>
      </c>
      <c r="H15" s="123">
        <v>20709</v>
      </c>
      <c r="I15" s="125" t="s">
        <v>1286</v>
      </c>
      <c r="J15" s="60">
        <f>SUM(J16:J20)</f>
        <v>0</v>
      </c>
      <c r="K15" s="60">
        <f>SUM(K16:K20)</f>
        <v>0</v>
      </c>
      <c r="L15" s="60">
        <f>SUM(L16:L20)</f>
        <v>0</v>
      </c>
      <c r="M15" s="65" t="str">
        <f t="shared" si="2"/>
        <v/>
      </c>
      <c r="N15" s="65" t="str">
        <f t="shared" si="3"/>
        <v/>
      </c>
    </row>
    <row r="16" s="95" customFormat="1" ht="20.25" customHeight="1" spans="1:14">
      <c r="A16" s="105">
        <v>103014803</v>
      </c>
      <c r="B16" s="106" t="s">
        <v>1287</v>
      </c>
      <c r="C16" s="74"/>
      <c r="D16" s="74"/>
      <c r="E16" s="74"/>
      <c r="F16" s="65" t="str">
        <f t="shared" si="0"/>
        <v/>
      </c>
      <c r="G16" s="65" t="str">
        <f t="shared" si="1"/>
        <v/>
      </c>
      <c r="H16" s="123">
        <v>2070901</v>
      </c>
      <c r="I16" s="125" t="s">
        <v>1288</v>
      </c>
      <c r="J16" s="74"/>
      <c r="K16" s="74"/>
      <c r="L16" s="74"/>
      <c r="M16" s="65" t="str">
        <f t="shared" si="2"/>
        <v/>
      </c>
      <c r="N16" s="65" t="str">
        <f t="shared" si="3"/>
        <v/>
      </c>
    </row>
    <row r="17" s="95" customFormat="1" ht="20.25" customHeight="1" spans="1:14">
      <c r="A17" s="105">
        <v>103014898</v>
      </c>
      <c r="B17" s="106" t="s">
        <v>1289</v>
      </c>
      <c r="C17" s="74"/>
      <c r="D17" s="74">
        <v>-1637</v>
      </c>
      <c r="E17" s="74"/>
      <c r="F17" s="65" t="str">
        <f t="shared" si="0"/>
        <v/>
      </c>
      <c r="G17" s="65">
        <f t="shared" si="1"/>
        <v>0</v>
      </c>
      <c r="H17" s="123">
        <v>2070902</v>
      </c>
      <c r="I17" s="125" t="s">
        <v>1290</v>
      </c>
      <c r="J17" s="74"/>
      <c r="K17" s="74"/>
      <c r="L17" s="74"/>
      <c r="M17" s="65" t="str">
        <f t="shared" si="2"/>
        <v/>
      </c>
      <c r="N17" s="65" t="str">
        <f t="shared" si="3"/>
        <v/>
      </c>
    </row>
    <row r="18" s="95" customFormat="1" ht="20.25" customHeight="1" spans="1:14">
      <c r="A18" s="105">
        <v>103014899</v>
      </c>
      <c r="B18" s="106" t="s">
        <v>1291</v>
      </c>
      <c r="C18" s="74">
        <v>12500</v>
      </c>
      <c r="D18" s="74">
        <v>76685</v>
      </c>
      <c r="E18" s="74">
        <v>90000</v>
      </c>
      <c r="F18" s="65">
        <f t="shared" si="0"/>
        <v>7.2</v>
      </c>
      <c r="G18" s="65">
        <f t="shared" si="1"/>
        <v>1.17363239225403</v>
      </c>
      <c r="H18" s="123">
        <v>2070903</v>
      </c>
      <c r="I18" s="125" t="s">
        <v>1292</v>
      </c>
      <c r="J18" s="74"/>
      <c r="K18" s="74"/>
      <c r="L18" s="74"/>
      <c r="M18" s="65" t="str">
        <f t="shared" si="2"/>
        <v/>
      </c>
      <c r="N18" s="65" t="str">
        <f t="shared" si="3"/>
        <v/>
      </c>
    </row>
    <row r="19" s="95" customFormat="1" ht="20.25" customHeight="1" spans="1:14">
      <c r="A19" s="105">
        <v>1030150</v>
      </c>
      <c r="B19" s="121" t="s">
        <v>1293</v>
      </c>
      <c r="C19" s="122"/>
      <c r="D19" s="122"/>
      <c r="E19" s="122"/>
      <c r="F19" s="65" t="str">
        <f t="shared" si="0"/>
        <v/>
      </c>
      <c r="G19" s="65" t="str">
        <f t="shared" si="1"/>
        <v/>
      </c>
      <c r="H19" s="123">
        <v>2070904</v>
      </c>
      <c r="I19" s="125" t="s">
        <v>1294</v>
      </c>
      <c r="J19" s="74"/>
      <c r="K19" s="74"/>
      <c r="L19" s="74"/>
      <c r="M19" s="65" t="str">
        <f t="shared" si="2"/>
        <v/>
      </c>
      <c r="N19" s="65" t="str">
        <f t="shared" si="3"/>
        <v/>
      </c>
    </row>
    <row r="20" s="95" customFormat="1" ht="20.25" customHeight="1" spans="1:14">
      <c r="A20" s="105">
        <v>1030155</v>
      </c>
      <c r="B20" s="121" t="s">
        <v>1295</v>
      </c>
      <c r="C20" s="60">
        <f>C21+C22</f>
        <v>0</v>
      </c>
      <c r="D20" s="60">
        <f>D21+D22</f>
        <v>0</v>
      </c>
      <c r="E20" s="60">
        <f>E21+E22</f>
        <v>0</v>
      </c>
      <c r="F20" s="65" t="str">
        <f t="shared" si="0"/>
        <v/>
      </c>
      <c r="G20" s="65" t="str">
        <f t="shared" si="1"/>
        <v/>
      </c>
      <c r="H20" s="123">
        <v>2070999</v>
      </c>
      <c r="I20" s="125" t="s">
        <v>1296</v>
      </c>
      <c r="J20" s="74"/>
      <c r="K20" s="74"/>
      <c r="L20" s="74"/>
      <c r="M20" s="65" t="str">
        <f t="shared" si="2"/>
        <v/>
      </c>
      <c r="N20" s="65" t="str">
        <f t="shared" si="3"/>
        <v/>
      </c>
    </row>
    <row r="21" s="95" customFormat="1" ht="20.25" customHeight="1" spans="1:14">
      <c r="A21" s="105">
        <v>103015501</v>
      </c>
      <c r="B21" s="106" t="s">
        <v>1297</v>
      </c>
      <c r="C21" s="74"/>
      <c r="D21" s="74"/>
      <c r="E21" s="74"/>
      <c r="F21" s="65" t="str">
        <f t="shared" si="0"/>
        <v/>
      </c>
      <c r="G21" s="65" t="str">
        <f t="shared" si="1"/>
        <v/>
      </c>
      <c r="H21" s="123">
        <v>20710</v>
      </c>
      <c r="I21" s="125" t="s">
        <v>1298</v>
      </c>
      <c r="J21" s="60">
        <f>J22+J23</f>
        <v>0</v>
      </c>
      <c r="K21" s="60">
        <f>K22+K23</f>
        <v>0</v>
      </c>
      <c r="L21" s="60">
        <f>L22+L23</f>
        <v>0</v>
      </c>
      <c r="M21" s="65" t="str">
        <f t="shared" si="2"/>
        <v/>
      </c>
      <c r="N21" s="65" t="str">
        <f t="shared" si="3"/>
        <v/>
      </c>
    </row>
    <row r="22" s="95" customFormat="1" ht="20.25" customHeight="1" spans="1:14">
      <c r="A22" s="105">
        <v>103015502</v>
      </c>
      <c r="B22" s="106" t="s">
        <v>1299</v>
      </c>
      <c r="C22" s="74"/>
      <c r="D22" s="74"/>
      <c r="E22" s="74"/>
      <c r="F22" s="65" t="str">
        <f t="shared" si="0"/>
        <v/>
      </c>
      <c r="G22" s="65" t="str">
        <f t="shared" si="1"/>
        <v/>
      </c>
      <c r="H22" s="123">
        <v>2071001</v>
      </c>
      <c r="I22" s="133" t="s">
        <v>1300</v>
      </c>
      <c r="J22" s="74"/>
      <c r="K22" s="74"/>
      <c r="L22" s="74"/>
      <c r="M22" s="65" t="str">
        <f t="shared" si="2"/>
        <v/>
      </c>
      <c r="N22" s="65" t="str">
        <f t="shared" si="3"/>
        <v/>
      </c>
    </row>
    <row r="23" s="95" customFormat="1" ht="20.25" customHeight="1" spans="1:14">
      <c r="A23" s="105">
        <v>1030156</v>
      </c>
      <c r="B23" s="121" t="s">
        <v>1301</v>
      </c>
      <c r="C23" s="122">
        <v>1500</v>
      </c>
      <c r="D23" s="122">
        <v>1207</v>
      </c>
      <c r="E23" s="122">
        <v>2000</v>
      </c>
      <c r="F23" s="65">
        <f t="shared" si="0"/>
        <v>1.33333333333333</v>
      </c>
      <c r="G23" s="65">
        <f t="shared" si="1"/>
        <v>1.65700082850041</v>
      </c>
      <c r="H23" s="123">
        <v>2071099</v>
      </c>
      <c r="I23" s="133" t="s">
        <v>1302</v>
      </c>
      <c r="J23" s="74"/>
      <c r="K23" s="74"/>
      <c r="L23" s="74"/>
      <c r="M23" s="65" t="str">
        <f t="shared" si="2"/>
        <v/>
      </c>
      <c r="N23" s="65" t="str">
        <f t="shared" si="3"/>
        <v/>
      </c>
    </row>
    <row r="24" s="95" customFormat="1" ht="20.25" customHeight="1" spans="1:14">
      <c r="A24" s="105">
        <v>1030157</v>
      </c>
      <c r="B24" s="121" t="s">
        <v>1303</v>
      </c>
      <c r="C24" s="122"/>
      <c r="D24" s="122"/>
      <c r="E24" s="122"/>
      <c r="F24" s="65" t="str">
        <f t="shared" si="0"/>
        <v/>
      </c>
      <c r="G24" s="65" t="str">
        <f t="shared" si="1"/>
        <v/>
      </c>
      <c r="H24" s="123">
        <v>208</v>
      </c>
      <c r="I24" s="121" t="s">
        <v>1304</v>
      </c>
      <c r="J24" s="63">
        <f>J25+J29+J33</f>
        <v>700</v>
      </c>
      <c r="K24" s="63">
        <f>K25+K29+K33</f>
        <v>175</v>
      </c>
      <c r="L24" s="63">
        <f>L25+L29+L33</f>
        <v>700</v>
      </c>
      <c r="M24" s="65">
        <f t="shared" si="2"/>
        <v>1</v>
      </c>
      <c r="N24" s="65">
        <f t="shared" si="3"/>
        <v>4</v>
      </c>
    </row>
    <row r="25" s="95" customFormat="1" ht="20.25" customHeight="1" spans="1:14">
      <c r="A25" s="105">
        <v>1030158</v>
      </c>
      <c r="B25" s="121" t="s">
        <v>1305</v>
      </c>
      <c r="C25" s="122"/>
      <c r="D25" s="122"/>
      <c r="E25" s="122"/>
      <c r="F25" s="65" t="str">
        <f t="shared" si="0"/>
        <v/>
      </c>
      <c r="G25" s="65" t="str">
        <f t="shared" si="1"/>
        <v/>
      </c>
      <c r="H25" s="123">
        <v>20822</v>
      </c>
      <c r="I25" s="125" t="s">
        <v>1306</v>
      </c>
      <c r="J25" s="60">
        <f>J26+J27+J28</f>
        <v>700</v>
      </c>
      <c r="K25" s="60">
        <f>K26+K27+K28</f>
        <v>175</v>
      </c>
      <c r="L25" s="60">
        <f>L26+L27+L28</f>
        <v>700</v>
      </c>
      <c r="M25" s="65">
        <f t="shared" si="2"/>
        <v>1</v>
      </c>
      <c r="N25" s="65">
        <f t="shared" si="3"/>
        <v>4</v>
      </c>
    </row>
    <row r="26" s="95" customFormat="1" ht="20.25" customHeight="1" spans="1:14">
      <c r="A26" s="105">
        <v>1030159</v>
      </c>
      <c r="B26" s="121" t="s">
        <v>1307</v>
      </c>
      <c r="C26" s="122"/>
      <c r="D26" s="122"/>
      <c r="E26" s="122"/>
      <c r="F26" s="65" t="str">
        <f t="shared" si="0"/>
        <v/>
      </c>
      <c r="G26" s="65" t="str">
        <f t="shared" si="1"/>
        <v/>
      </c>
      <c r="H26" s="123">
        <v>2082201</v>
      </c>
      <c r="I26" s="125" t="s">
        <v>1308</v>
      </c>
      <c r="J26" s="74">
        <v>300</v>
      </c>
      <c r="K26" s="74"/>
      <c r="L26" s="74">
        <v>300</v>
      </c>
      <c r="M26" s="65">
        <f t="shared" si="2"/>
        <v>1</v>
      </c>
      <c r="N26" s="65" t="str">
        <f t="shared" si="3"/>
        <v/>
      </c>
    </row>
    <row r="27" s="95" customFormat="1" ht="20.25" customHeight="1" spans="1:14">
      <c r="A27" s="105">
        <v>1030178</v>
      </c>
      <c r="B27" s="121" t="s">
        <v>1309</v>
      </c>
      <c r="C27" s="122">
        <v>1000</v>
      </c>
      <c r="D27" s="122">
        <v>711</v>
      </c>
      <c r="E27" s="122">
        <v>1000</v>
      </c>
      <c r="F27" s="65">
        <f t="shared" si="0"/>
        <v>1</v>
      </c>
      <c r="G27" s="65">
        <f t="shared" si="1"/>
        <v>1.40646976090014</v>
      </c>
      <c r="H27" s="123">
        <v>2082202</v>
      </c>
      <c r="I27" s="125" t="s">
        <v>1310</v>
      </c>
      <c r="J27" s="74"/>
      <c r="K27" s="74">
        <v>175</v>
      </c>
      <c r="L27" s="74"/>
      <c r="M27" s="65" t="str">
        <f t="shared" si="2"/>
        <v/>
      </c>
      <c r="N27" s="65">
        <f t="shared" si="3"/>
        <v>0</v>
      </c>
    </row>
    <row r="28" s="95" customFormat="1" ht="20.25" customHeight="1" spans="1:14">
      <c r="A28" s="105">
        <v>1030180</v>
      </c>
      <c r="B28" s="121" t="s">
        <v>1311</v>
      </c>
      <c r="C28" s="60">
        <f>SUM(C29:C33)</f>
        <v>0</v>
      </c>
      <c r="D28" s="60">
        <f>SUM(D29:D33)</f>
        <v>0</v>
      </c>
      <c r="E28" s="60">
        <f>SUM(E29:E33)</f>
        <v>0</v>
      </c>
      <c r="F28" s="65" t="str">
        <f t="shared" si="0"/>
        <v/>
      </c>
      <c r="G28" s="65" t="str">
        <f t="shared" si="1"/>
        <v/>
      </c>
      <c r="H28" s="123">
        <v>2082299</v>
      </c>
      <c r="I28" s="125" t="s">
        <v>1312</v>
      </c>
      <c r="J28" s="74">
        <v>400</v>
      </c>
      <c r="K28" s="74"/>
      <c r="L28" s="74">
        <v>400</v>
      </c>
      <c r="M28" s="65">
        <f t="shared" si="2"/>
        <v>1</v>
      </c>
      <c r="N28" s="65" t="str">
        <f t="shared" si="3"/>
        <v/>
      </c>
    </row>
    <row r="29" s="95" customFormat="1" ht="20.25" customHeight="1" spans="1:14">
      <c r="A29" s="105">
        <v>103018003</v>
      </c>
      <c r="B29" s="106" t="s">
        <v>1313</v>
      </c>
      <c r="C29" s="74"/>
      <c r="D29" s="74"/>
      <c r="E29" s="74"/>
      <c r="F29" s="65" t="str">
        <f t="shared" si="0"/>
        <v/>
      </c>
      <c r="G29" s="65" t="str">
        <f t="shared" si="1"/>
        <v/>
      </c>
      <c r="H29" s="123">
        <v>20823</v>
      </c>
      <c r="I29" s="125" t="s">
        <v>1314</v>
      </c>
      <c r="J29" s="60">
        <f>J30+J31+J32</f>
        <v>0</v>
      </c>
      <c r="K29" s="60">
        <f>K30+K31+K32</f>
        <v>0</v>
      </c>
      <c r="L29" s="60">
        <f>L30+L31+L32</f>
        <v>0</v>
      </c>
      <c r="M29" s="65" t="str">
        <f t="shared" si="2"/>
        <v/>
      </c>
      <c r="N29" s="65" t="str">
        <f t="shared" si="3"/>
        <v/>
      </c>
    </row>
    <row r="30" s="95" customFormat="1" ht="20.25" customHeight="1" spans="1:14">
      <c r="A30" s="105">
        <v>103018004</v>
      </c>
      <c r="B30" s="106" t="s">
        <v>1315</v>
      </c>
      <c r="C30" s="74"/>
      <c r="D30" s="74"/>
      <c r="E30" s="74"/>
      <c r="F30" s="65" t="str">
        <f t="shared" si="0"/>
        <v/>
      </c>
      <c r="G30" s="65" t="str">
        <f t="shared" si="1"/>
        <v/>
      </c>
      <c r="H30" s="123">
        <v>2082301</v>
      </c>
      <c r="I30" s="125" t="s">
        <v>1308</v>
      </c>
      <c r="J30" s="74"/>
      <c r="K30" s="74"/>
      <c r="L30" s="74"/>
      <c r="M30" s="65" t="str">
        <f t="shared" si="2"/>
        <v/>
      </c>
      <c r="N30" s="65" t="str">
        <f t="shared" si="3"/>
        <v/>
      </c>
    </row>
    <row r="31" s="95" customFormat="1" ht="20.25" customHeight="1" spans="1:14">
      <c r="A31" s="105">
        <v>103018005</v>
      </c>
      <c r="B31" s="106" t="s">
        <v>1316</v>
      </c>
      <c r="C31" s="74"/>
      <c r="D31" s="74"/>
      <c r="E31" s="74"/>
      <c r="F31" s="65" t="str">
        <f t="shared" si="0"/>
        <v/>
      </c>
      <c r="G31" s="65" t="str">
        <f t="shared" si="1"/>
        <v/>
      </c>
      <c r="H31" s="123">
        <v>2082302</v>
      </c>
      <c r="I31" s="125" t="s">
        <v>1310</v>
      </c>
      <c r="J31" s="74"/>
      <c r="K31" s="74"/>
      <c r="L31" s="74"/>
      <c r="M31" s="65" t="str">
        <f t="shared" si="2"/>
        <v/>
      </c>
      <c r="N31" s="65" t="str">
        <f t="shared" si="3"/>
        <v/>
      </c>
    </row>
    <row r="32" s="95" customFormat="1" ht="20.25" customHeight="1" spans="1:14">
      <c r="A32" s="105">
        <v>103018006</v>
      </c>
      <c r="B32" s="106" t="s">
        <v>1317</v>
      </c>
      <c r="C32" s="74"/>
      <c r="D32" s="74"/>
      <c r="E32" s="74"/>
      <c r="F32" s="65" t="str">
        <f t="shared" si="0"/>
        <v/>
      </c>
      <c r="G32" s="65" t="str">
        <f t="shared" si="1"/>
        <v/>
      </c>
      <c r="H32" s="123">
        <v>2082399</v>
      </c>
      <c r="I32" s="102" t="s">
        <v>1318</v>
      </c>
      <c r="J32" s="74"/>
      <c r="K32" s="74"/>
      <c r="L32" s="74"/>
      <c r="M32" s="65" t="str">
        <f t="shared" si="2"/>
        <v/>
      </c>
      <c r="N32" s="65" t="str">
        <f t="shared" si="3"/>
        <v/>
      </c>
    </row>
    <row r="33" s="95" customFormat="1" ht="20.25" customHeight="1" spans="1:14">
      <c r="A33" s="105">
        <v>103018007</v>
      </c>
      <c r="B33" s="106" t="s">
        <v>1319</v>
      </c>
      <c r="C33" s="74"/>
      <c r="D33" s="74"/>
      <c r="E33" s="74"/>
      <c r="F33" s="65" t="str">
        <f t="shared" si="0"/>
        <v/>
      </c>
      <c r="G33" s="65" t="str">
        <f t="shared" si="1"/>
        <v/>
      </c>
      <c r="H33" s="123">
        <v>20829</v>
      </c>
      <c r="I33" s="125" t="s">
        <v>1320</v>
      </c>
      <c r="J33" s="60">
        <f>J34+J35</f>
        <v>0</v>
      </c>
      <c r="K33" s="60">
        <f>K34+K35</f>
        <v>0</v>
      </c>
      <c r="L33" s="60">
        <f>L34+L35</f>
        <v>0</v>
      </c>
      <c r="M33" s="65" t="str">
        <f t="shared" si="2"/>
        <v/>
      </c>
      <c r="N33" s="65" t="str">
        <f t="shared" si="3"/>
        <v/>
      </c>
    </row>
    <row r="34" s="95" customFormat="1" ht="20.25" customHeight="1" spans="1:14">
      <c r="A34" s="105">
        <v>1030199</v>
      </c>
      <c r="B34" s="121" t="s">
        <v>1321</v>
      </c>
      <c r="C34" s="122"/>
      <c r="D34" s="122"/>
      <c r="E34" s="122"/>
      <c r="F34" s="65" t="str">
        <f t="shared" si="0"/>
        <v/>
      </c>
      <c r="G34" s="65" t="str">
        <f t="shared" si="1"/>
        <v/>
      </c>
      <c r="H34" s="123">
        <v>2082901</v>
      </c>
      <c r="I34" s="133" t="s">
        <v>1310</v>
      </c>
      <c r="J34" s="74"/>
      <c r="K34" s="74"/>
      <c r="L34" s="74"/>
      <c r="M34" s="65" t="str">
        <f t="shared" si="2"/>
        <v/>
      </c>
      <c r="N34" s="65" t="str">
        <f t="shared" si="3"/>
        <v/>
      </c>
    </row>
    <row r="35" s="95" customFormat="1" ht="20.25" customHeight="1" spans="1:14">
      <c r="A35" s="105">
        <v>10310</v>
      </c>
      <c r="B35" s="106" t="s">
        <v>1322</v>
      </c>
      <c r="C35" s="60">
        <f>C36+C37+C38+C42+C43+C44+C45+C46+C47+C50+C51</f>
        <v>0</v>
      </c>
      <c r="D35" s="60">
        <f>D36+D37+D38+D42+D43+D44+D45+D46+D47+D50+D51</f>
        <v>1308</v>
      </c>
      <c r="E35" s="60">
        <f>E36+E37+E38+E42+E43+E44+E45+E46+E47+E50+E51</f>
        <v>0</v>
      </c>
      <c r="F35" s="65" t="str">
        <f t="shared" si="0"/>
        <v/>
      </c>
      <c r="G35" s="65">
        <f t="shared" si="1"/>
        <v>0</v>
      </c>
      <c r="H35" s="123">
        <v>2082999</v>
      </c>
      <c r="I35" s="133" t="s">
        <v>1323</v>
      </c>
      <c r="J35" s="74"/>
      <c r="K35" s="74"/>
      <c r="L35" s="74"/>
      <c r="M35" s="65" t="str">
        <f t="shared" si="2"/>
        <v/>
      </c>
      <c r="N35" s="65" t="str">
        <f t="shared" si="3"/>
        <v/>
      </c>
    </row>
    <row r="36" s="95" customFormat="1" ht="20.25" customHeight="1" spans="1:14">
      <c r="A36" s="105">
        <v>1031003</v>
      </c>
      <c r="B36" s="106" t="s">
        <v>1324</v>
      </c>
      <c r="C36" s="122"/>
      <c r="D36" s="122"/>
      <c r="E36" s="122"/>
      <c r="F36" s="65" t="str">
        <f t="shared" si="0"/>
        <v/>
      </c>
      <c r="G36" s="65" t="str">
        <f t="shared" si="1"/>
        <v/>
      </c>
      <c r="H36" s="123">
        <v>211</v>
      </c>
      <c r="I36" s="121" t="s">
        <v>1325</v>
      </c>
      <c r="J36" s="63">
        <f>J37+J42</f>
        <v>0</v>
      </c>
      <c r="K36" s="63">
        <f>K37+K42</f>
        <v>0</v>
      </c>
      <c r="L36" s="63">
        <f>L37+L42</f>
        <v>0</v>
      </c>
      <c r="M36" s="65" t="str">
        <f t="shared" si="2"/>
        <v/>
      </c>
      <c r="N36" s="65" t="str">
        <f t="shared" si="3"/>
        <v/>
      </c>
    </row>
    <row r="37" s="95" customFormat="1" ht="20.25" customHeight="1" spans="1:14">
      <c r="A37" s="105">
        <v>1031005</v>
      </c>
      <c r="B37" s="106" t="s">
        <v>1326</v>
      </c>
      <c r="C37" s="122"/>
      <c r="D37" s="122"/>
      <c r="E37" s="122"/>
      <c r="F37" s="65" t="str">
        <f t="shared" si="0"/>
        <v/>
      </c>
      <c r="G37" s="65" t="str">
        <f t="shared" si="1"/>
        <v/>
      </c>
      <c r="H37" s="123">
        <v>21160</v>
      </c>
      <c r="I37" s="121" t="s">
        <v>1327</v>
      </c>
      <c r="J37" s="60">
        <f>SUM(J38:J41)</f>
        <v>0</v>
      </c>
      <c r="K37" s="60">
        <f>SUM(K38:K41)</f>
        <v>0</v>
      </c>
      <c r="L37" s="60">
        <f>SUM(L38:L41)</f>
        <v>0</v>
      </c>
      <c r="M37" s="65" t="str">
        <f t="shared" si="2"/>
        <v/>
      </c>
      <c r="N37" s="65" t="str">
        <f t="shared" si="3"/>
        <v/>
      </c>
    </row>
    <row r="38" s="95" customFormat="1" ht="20.25" customHeight="1" spans="1:14">
      <c r="A38" s="105">
        <v>1031006</v>
      </c>
      <c r="B38" s="106" t="s">
        <v>1328</v>
      </c>
      <c r="C38" s="60">
        <f>SUM(C39:C41)</f>
        <v>0</v>
      </c>
      <c r="D38" s="60">
        <f>SUM(D39:D41)</f>
        <v>0</v>
      </c>
      <c r="E38" s="60">
        <f>SUM(E39:E41)</f>
        <v>0</v>
      </c>
      <c r="F38" s="65" t="str">
        <f t="shared" si="0"/>
        <v/>
      </c>
      <c r="G38" s="65" t="str">
        <f t="shared" si="1"/>
        <v/>
      </c>
      <c r="H38" s="123">
        <v>2116001</v>
      </c>
      <c r="I38" s="121" t="s">
        <v>1329</v>
      </c>
      <c r="J38" s="74"/>
      <c r="K38" s="74"/>
      <c r="L38" s="74"/>
      <c r="M38" s="65" t="str">
        <f t="shared" si="2"/>
        <v/>
      </c>
      <c r="N38" s="65" t="str">
        <f t="shared" si="3"/>
        <v/>
      </c>
    </row>
    <row r="39" s="95" customFormat="1" ht="20.25" customHeight="1" spans="1:14">
      <c r="A39" s="105">
        <v>103100601</v>
      </c>
      <c r="B39" s="106" t="s">
        <v>1330</v>
      </c>
      <c r="C39" s="122"/>
      <c r="D39" s="122"/>
      <c r="E39" s="122"/>
      <c r="F39" s="65" t="str">
        <f t="shared" si="0"/>
        <v/>
      </c>
      <c r="G39" s="65" t="str">
        <f t="shared" si="1"/>
        <v/>
      </c>
      <c r="H39" s="123">
        <v>2116002</v>
      </c>
      <c r="I39" s="121" t="s">
        <v>1331</v>
      </c>
      <c r="J39" s="74"/>
      <c r="K39" s="74"/>
      <c r="L39" s="74"/>
      <c r="M39" s="65" t="str">
        <f t="shared" si="2"/>
        <v/>
      </c>
      <c r="N39" s="65" t="str">
        <f t="shared" si="3"/>
        <v/>
      </c>
    </row>
    <row r="40" s="95" customFormat="1" ht="20.25" customHeight="1" spans="1:14">
      <c r="A40" s="105">
        <v>103100602</v>
      </c>
      <c r="B40" s="106" t="s">
        <v>1332</v>
      </c>
      <c r="C40" s="122"/>
      <c r="D40" s="122"/>
      <c r="E40" s="122"/>
      <c r="F40" s="65" t="str">
        <f t="shared" si="0"/>
        <v/>
      </c>
      <c r="G40" s="65" t="str">
        <f t="shared" si="1"/>
        <v/>
      </c>
      <c r="H40" s="123">
        <v>2116003</v>
      </c>
      <c r="I40" s="121" t="s">
        <v>1333</v>
      </c>
      <c r="J40" s="74"/>
      <c r="K40" s="74"/>
      <c r="L40" s="74"/>
      <c r="M40" s="65" t="str">
        <f t="shared" si="2"/>
        <v/>
      </c>
      <c r="N40" s="65" t="str">
        <f t="shared" si="3"/>
        <v/>
      </c>
    </row>
    <row r="41" s="95" customFormat="1" ht="20.25" customHeight="1" spans="1:14">
      <c r="A41" s="105">
        <v>103100699</v>
      </c>
      <c r="B41" s="106" t="s">
        <v>1334</v>
      </c>
      <c r="C41" s="122"/>
      <c r="D41" s="122"/>
      <c r="E41" s="122"/>
      <c r="F41" s="65" t="str">
        <f t="shared" si="0"/>
        <v/>
      </c>
      <c r="G41" s="65" t="str">
        <f t="shared" si="1"/>
        <v/>
      </c>
      <c r="H41" s="123">
        <v>2116099</v>
      </c>
      <c r="I41" s="121" t="s">
        <v>1335</v>
      </c>
      <c r="J41" s="74"/>
      <c r="K41" s="74"/>
      <c r="L41" s="74"/>
      <c r="M41" s="65" t="str">
        <f t="shared" si="2"/>
        <v/>
      </c>
      <c r="N41" s="65" t="str">
        <f t="shared" si="3"/>
        <v/>
      </c>
    </row>
    <row r="42" s="95" customFormat="1" ht="20.25" customHeight="1" spans="1:14">
      <c r="A42" s="105">
        <v>1031008</v>
      </c>
      <c r="B42" s="106" t="s">
        <v>1336</v>
      </c>
      <c r="C42" s="122"/>
      <c r="D42" s="122"/>
      <c r="E42" s="122"/>
      <c r="F42" s="65" t="str">
        <f t="shared" si="0"/>
        <v/>
      </c>
      <c r="G42" s="65" t="str">
        <f t="shared" si="1"/>
        <v/>
      </c>
      <c r="H42" s="123">
        <v>21161</v>
      </c>
      <c r="I42" s="121" t="s">
        <v>1337</v>
      </c>
      <c r="J42" s="60">
        <f>SUM(J43:J46)</f>
        <v>0</v>
      </c>
      <c r="K42" s="60">
        <f>SUM(K43:K46)</f>
        <v>0</v>
      </c>
      <c r="L42" s="60">
        <f>SUM(L43:L46)</f>
        <v>0</v>
      </c>
      <c r="M42" s="65" t="str">
        <f t="shared" si="2"/>
        <v/>
      </c>
      <c r="N42" s="65" t="str">
        <f t="shared" si="3"/>
        <v/>
      </c>
    </row>
    <row r="43" s="95" customFormat="1" ht="20.25" customHeight="1" spans="1:14">
      <c r="A43" s="105">
        <v>1031009</v>
      </c>
      <c r="B43" s="106" t="s">
        <v>1338</v>
      </c>
      <c r="C43" s="122"/>
      <c r="D43" s="122"/>
      <c r="E43" s="122"/>
      <c r="F43" s="65" t="str">
        <f t="shared" si="0"/>
        <v/>
      </c>
      <c r="G43" s="65" t="str">
        <f t="shared" si="1"/>
        <v/>
      </c>
      <c r="H43" s="123">
        <v>2116101</v>
      </c>
      <c r="I43" s="121" t="s">
        <v>1339</v>
      </c>
      <c r="J43" s="74"/>
      <c r="K43" s="74"/>
      <c r="L43" s="74"/>
      <c r="M43" s="65" t="str">
        <f t="shared" si="2"/>
        <v/>
      </c>
      <c r="N43" s="65" t="str">
        <f t="shared" si="3"/>
        <v/>
      </c>
    </row>
    <row r="44" s="95" customFormat="1" ht="20.25" customHeight="1" spans="1:14">
      <c r="A44" s="105">
        <v>1031010</v>
      </c>
      <c r="B44" s="106" t="s">
        <v>1340</v>
      </c>
      <c r="C44" s="122"/>
      <c r="D44" s="122"/>
      <c r="E44" s="122"/>
      <c r="F44" s="65" t="str">
        <f t="shared" si="0"/>
        <v/>
      </c>
      <c r="G44" s="65" t="str">
        <f t="shared" si="1"/>
        <v/>
      </c>
      <c r="H44" s="123">
        <v>2116102</v>
      </c>
      <c r="I44" s="121" t="s">
        <v>1341</v>
      </c>
      <c r="J44" s="74"/>
      <c r="K44" s="74"/>
      <c r="L44" s="74"/>
      <c r="M44" s="65" t="str">
        <f t="shared" si="2"/>
        <v/>
      </c>
      <c r="N44" s="65" t="str">
        <f t="shared" si="3"/>
        <v/>
      </c>
    </row>
    <row r="45" s="95" customFormat="1" ht="20.25" customHeight="1" spans="1:14">
      <c r="A45" s="105">
        <v>1031011</v>
      </c>
      <c r="B45" s="106" t="s">
        <v>1342</v>
      </c>
      <c r="C45" s="122"/>
      <c r="D45" s="122"/>
      <c r="E45" s="122"/>
      <c r="F45" s="65" t="str">
        <f t="shared" si="0"/>
        <v/>
      </c>
      <c r="G45" s="65" t="str">
        <f t="shared" si="1"/>
        <v/>
      </c>
      <c r="H45" s="123">
        <v>2116103</v>
      </c>
      <c r="I45" s="121" t="s">
        <v>1343</v>
      </c>
      <c r="J45" s="74"/>
      <c r="K45" s="74"/>
      <c r="L45" s="74"/>
      <c r="M45" s="65" t="str">
        <f t="shared" si="2"/>
        <v/>
      </c>
      <c r="N45" s="65" t="str">
        <f t="shared" si="3"/>
        <v/>
      </c>
    </row>
    <row r="46" s="95" customFormat="1" ht="20.25" customHeight="1" spans="1:14">
      <c r="A46" s="105">
        <v>1031012</v>
      </c>
      <c r="B46" s="106" t="s">
        <v>1344</v>
      </c>
      <c r="C46" s="122"/>
      <c r="D46" s="122"/>
      <c r="E46" s="122"/>
      <c r="F46" s="65" t="str">
        <f t="shared" si="0"/>
        <v/>
      </c>
      <c r="G46" s="65" t="str">
        <f t="shared" si="1"/>
        <v/>
      </c>
      <c r="H46" s="123">
        <v>2116104</v>
      </c>
      <c r="I46" s="121" t="s">
        <v>1345</v>
      </c>
      <c r="J46" s="74"/>
      <c r="K46" s="74"/>
      <c r="L46" s="74"/>
      <c r="M46" s="65" t="str">
        <f t="shared" si="2"/>
        <v/>
      </c>
      <c r="N46" s="65" t="str">
        <f t="shared" si="3"/>
        <v/>
      </c>
    </row>
    <row r="47" s="95" customFormat="1" ht="20.25" customHeight="1" spans="1:14">
      <c r="A47" s="105">
        <v>1031013</v>
      </c>
      <c r="B47" s="106" t="s">
        <v>1346</v>
      </c>
      <c r="C47" s="60">
        <f>SUM(C48:C49)</f>
        <v>0</v>
      </c>
      <c r="D47" s="60">
        <f>SUM(D48:D49)</f>
        <v>0</v>
      </c>
      <c r="E47" s="60">
        <f>SUM(E48:E49)</f>
        <v>0</v>
      </c>
      <c r="F47" s="65" t="str">
        <f t="shared" si="0"/>
        <v/>
      </c>
      <c r="G47" s="65" t="str">
        <f t="shared" si="1"/>
        <v/>
      </c>
      <c r="H47" s="123">
        <v>212</v>
      </c>
      <c r="I47" s="121" t="s">
        <v>1347</v>
      </c>
      <c r="J47" s="63">
        <f>J48+J64+J68+J69+J75+J79+J83+J87+J93+J96</f>
        <v>145050</v>
      </c>
      <c r="K47" s="63">
        <f>K48+K64+K68+K69+K75+K79+K83+K87+K93+K96</f>
        <v>115201</v>
      </c>
      <c r="L47" s="63">
        <f>L48+L64+L68+L69+L75+L79+L83+L87+L93+L96</f>
        <v>62155</v>
      </c>
      <c r="M47" s="65">
        <f t="shared" si="2"/>
        <v>0.428507411237504</v>
      </c>
      <c r="N47" s="65">
        <f t="shared" si="3"/>
        <v>0.539535247089869</v>
      </c>
    </row>
    <row r="48" s="114" customFormat="1" ht="20.25" customHeight="1" spans="1:14">
      <c r="A48" s="105">
        <v>103101301</v>
      </c>
      <c r="B48" s="106" t="s">
        <v>1348</v>
      </c>
      <c r="C48" s="122"/>
      <c r="D48" s="122"/>
      <c r="E48" s="122"/>
      <c r="F48" s="65" t="str">
        <f t="shared" si="0"/>
        <v/>
      </c>
      <c r="G48" s="65" t="str">
        <f t="shared" si="1"/>
        <v/>
      </c>
      <c r="H48" s="123">
        <v>21208</v>
      </c>
      <c r="I48" s="121" t="s">
        <v>1349</v>
      </c>
      <c r="J48" s="60">
        <f>SUM(J49:J63)</f>
        <v>137550</v>
      </c>
      <c r="K48" s="60">
        <f>SUM(K49:K63)</f>
        <v>115201</v>
      </c>
      <c r="L48" s="60">
        <f>SUM(L49:L63)</f>
        <v>60055</v>
      </c>
      <c r="M48" s="65">
        <f t="shared" si="2"/>
        <v>0.436604870956016</v>
      </c>
      <c r="N48" s="65">
        <f t="shared" si="3"/>
        <v>0.521306238661123</v>
      </c>
    </row>
    <row r="49" s="95" customFormat="1" ht="20.25" customHeight="1" spans="1:14">
      <c r="A49" s="105">
        <v>103101399</v>
      </c>
      <c r="B49" s="106" t="s">
        <v>1350</v>
      </c>
      <c r="C49" s="122"/>
      <c r="D49" s="122"/>
      <c r="E49" s="122"/>
      <c r="F49" s="65" t="str">
        <f t="shared" si="0"/>
        <v/>
      </c>
      <c r="G49" s="65" t="str">
        <f t="shared" si="1"/>
        <v/>
      </c>
      <c r="H49" s="123">
        <v>2120801</v>
      </c>
      <c r="I49" s="102" t="s">
        <v>1351</v>
      </c>
      <c r="J49" s="74">
        <v>29926</v>
      </c>
      <c r="K49" s="74">
        <v>33340</v>
      </c>
      <c r="L49" s="74">
        <v>33340</v>
      </c>
      <c r="M49" s="65">
        <f t="shared" si="2"/>
        <v>1.11408140078861</v>
      </c>
      <c r="N49" s="65">
        <f t="shared" si="3"/>
        <v>1</v>
      </c>
    </row>
    <row r="50" s="95" customFormat="1" ht="20.25" customHeight="1" spans="1:14">
      <c r="A50" s="105">
        <v>1031014</v>
      </c>
      <c r="B50" s="106" t="s">
        <v>1352</v>
      </c>
      <c r="C50" s="122"/>
      <c r="D50" s="122"/>
      <c r="E50" s="122"/>
      <c r="F50" s="65" t="str">
        <f t="shared" si="0"/>
        <v/>
      </c>
      <c r="G50" s="65" t="str">
        <f t="shared" si="1"/>
        <v/>
      </c>
      <c r="H50" s="123">
        <v>2120802</v>
      </c>
      <c r="I50" s="102" t="s">
        <v>1353</v>
      </c>
      <c r="J50" s="74">
        <v>10000</v>
      </c>
      <c r="K50" s="74">
        <v>0</v>
      </c>
      <c r="L50" s="74"/>
      <c r="M50" s="65">
        <f t="shared" si="2"/>
        <v>0</v>
      </c>
      <c r="N50" s="65" t="str">
        <f t="shared" si="3"/>
        <v/>
      </c>
    </row>
    <row r="51" s="95" customFormat="1" ht="20.25" customHeight="1" spans="1:14">
      <c r="A51" s="105">
        <v>1031099</v>
      </c>
      <c r="B51" s="106" t="s">
        <v>1354</v>
      </c>
      <c r="C51" s="60">
        <f>SUM(C52:C53)</f>
        <v>0</v>
      </c>
      <c r="D51" s="60">
        <f>SUM(D52:D53)</f>
        <v>1308</v>
      </c>
      <c r="E51" s="60">
        <f>SUM(E52:E53)</f>
        <v>0</v>
      </c>
      <c r="F51" s="65" t="str">
        <f t="shared" si="0"/>
        <v/>
      </c>
      <c r="G51" s="65">
        <f t="shared" si="1"/>
        <v>0</v>
      </c>
      <c r="H51" s="123">
        <v>2120803</v>
      </c>
      <c r="I51" s="102" t="s">
        <v>1355</v>
      </c>
      <c r="J51" s="74">
        <v>30000</v>
      </c>
      <c r="K51" s="74">
        <v>865</v>
      </c>
      <c r="L51" s="74">
        <v>800</v>
      </c>
      <c r="M51" s="65">
        <f t="shared" si="2"/>
        <v>0.0266666666666667</v>
      </c>
      <c r="N51" s="65">
        <f t="shared" si="3"/>
        <v>0.92485549132948</v>
      </c>
    </row>
    <row r="52" s="95" customFormat="1" ht="20.25" customHeight="1" spans="1:14">
      <c r="A52" s="105">
        <v>103109998</v>
      </c>
      <c r="B52" s="125" t="s">
        <v>1356</v>
      </c>
      <c r="C52" s="122"/>
      <c r="D52" s="122">
        <v>1308</v>
      </c>
      <c r="E52" s="122"/>
      <c r="F52" s="65" t="str">
        <f t="shared" si="0"/>
        <v/>
      </c>
      <c r="G52" s="65">
        <f t="shared" si="1"/>
        <v>0</v>
      </c>
      <c r="H52" s="123">
        <v>2120804</v>
      </c>
      <c r="I52" s="102" t="s">
        <v>1357</v>
      </c>
      <c r="J52" s="74">
        <v>500</v>
      </c>
      <c r="K52" s="74">
        <v>0</v>
      </c>
      <c r="L52" s="74"/>
      <c r="M52" s="65">
        <f t="shared" si="2"/>
        <v>0</v>
      </c>
      <c r="N52" s="65" t="str">
        <f t="shared" si="3"/>
        <v/>
      </c>
    </row>
    <row r="53" s="95" customFormat="1" ht="20.25" customHeight="1" spans="1:14">
      <c r="A53" s="105">
        <v>103109999</v>
      </c>
      <c r="B53" s="125" t="s">
        <v>1358</v>
      </c>
      <c r="C53" s="122"/>
      <c r="D53" s="122"/>
      <c r="E53" s="122"/>
      <c r="F53" s="65" t="str">
        <f t="shared" si="0"/>
        <v/>
      </c>
      <c r="G53" s="65" t="str">
        <f t="shared" si="1"/>
        <v/>
      </c>
      <c r="H53" s="123">
        <v>2120805</v>
      </c>
      <c r="I53" s="102" t="s">
        <v>1359</v>
      </c>
      <c r="J53" s="74">
        <v>3000</v>
      </c>
      <c r="K53" s="74">
        <v>343</v>
      </c>
      <c r="L53" s="74">
        <v>300</v>
      </c>
      <c r="M53" s="65">
        <f t="shared" si="2"/>
        <v>0.1</v>
      </c>
      <c r="N53" s="65">
        <f t="shared" si="3"/>
        <v>0.87463556851312</v>
      </c>
    </row>
    <row r="54" s="95" customFormat="1" ht="20.25" customHeight="1" spans="1:14">
      <c r="A54" s="126"/>
      <c r="B54" s="127"/>
      <c r="C54" s="127"/>
      <c r="D54" s="127"/>
      <c r="E54" s="127"/>
      <c r="F54" s="127"/>
      <c r="G54" s="127"/>
      <c r="H54" s="123">
        <v>2120806</v>
      </c>
      <c r="I54" s="102" t="s">
        <v>1360</v>
      </c>
      <c r="J54" s="74"/>
      <c r="K54" s="74">
        <v>0</v>
      </c>
      <c r="L54" s="74"/>
      <c r="M54" s="65" t="str">
        <f t="shared" si="2"/>
        <v/>
      </c>
      <c r="N54" s="65" t="str">
        <f t="shared" si="3"/>
        <v/>
      </c>
    </row>
    <row r="55" s="95" customFormat="1" ht="20.25" customHeight="1" spans="1:14">
      <c r="A55" s="126"/>
      <c r="B55" s="127"/>
      <c r="C55" s="127"/>
      <c r="D55" s="127"/>
      <c r="E55" s="127"/>
      <c r="F55" s="127"/>
      <c r="G55" s="127"/>
      <c r="H55" s="123">
        <v>2120807</v>
      </c>
      <c r="I55" s="102" t="s">
        <v>1361</v>
      </c>
      <c r="J55" s="74">
        <v>2000</v>
      </c>
      <c r="K55" s="74">
        <v>0</v>
      </c>
      <c r="L55" s="74"/>
      <c r="M55" s="65">
        <f t="shared" si="2"/>
        <v>0</v>
      </c>
      <c r="N55" s="65" t="str">
        <f t="shared" si="3"/>
        <v/>
      </c>
    </row>
    <row r="56" s="95" customFormat="1" ht="20.25" customHeight="1" spans="1:14">
      <c r="A56" s="126"/>
      <c r="B56" s="127"/>
      <c r="C56" s="127"/>
      <c r="D56" s="127"/>
      <c r="E56" s="127"/>
      <c r="F56" s="127"/>
      <c r="G56" s="127"/>
      <c r="H56" s="123">
        <v>2120809</v>
      </c>
      <c r="I56" s="102" t="s">
        <v>1362</v>
      </c>
      <c r="J56" s="74"/>
      <c r="K56" s="74">
        <v>0</v>
      </c>
      <c r="L56" s="74"/>
      <c r="M56" s="65" t="str">
        <f t="shared" si="2"/>
        <v/>
      </c>
      <c r="N56" s="65" t="str">
        <f t="shared" si="3"/>
        <v/>
      </c>
    </row>
    <row r="57" s="95" customFormat="1" ht="20.25" customHeight="1" spans="1:14">
      <c r="A57" s="126"/>
      <c r="B57" s="128"/>
      <c r="C57" s="128"/>
      <c r="D57" s="128"/>
      <c r="E57" s="128"/>
      <c r="F57" s="128"/>
      <c r="G57" s="128"/>
      <c r="H57" s="123">
        <v>2120810</v>
      </c>
      <c r="I57" s="102" t="s">
        <v>1363</v>
      </c>
      <c r="J57" s="74">
        <v>5000</v>
      </c>
      <c r="K57" s="74">
        <v>12000</v>
      </c>
      <c r="L57" s="74">
        <v>5000</v>
      </c>
      <c r="M57" s="65">
        <f t="shared" si="2"/>
        <v>1</v>
      </c>
      <c r="N57" s="65">
        <f t="shared" si="3"/>
        <v>0.416666666666667</v>
      </c>
    </row>
    <row r="58" s="95" customFormat="1" ht="20.25" customHeight="1" spans="1:14">
      <c r="A58" s="126"/>
      <c r="B58" s="128"/>
      <c r="C58" s="128"/>
      <c r="D58" s="128"/>
      <c r="E58" s="128"/>
      <c r="F58" s="128"/>
      <c r="G58" s="128"/>
      <c r="H58" s="123">
        <v>2120811</v>
      </c>
      <c r="I58" s="102" t="s">
        <v>1364</v>
      </c>
      <c r="J58" s="74"/>
      <c r="K58" s="74">
        <v>0</v>
      </c>
      <c r="L58" s="74"/>
      <c r="M58" s="65" t="str">
        <f t="shared" si="2"/>
        <v/>
      </c>
      <c r="N58" s="65" t="str">
        <f t="shared" si="3"/>
        <v/>
      </c>
    </row>
    <row r="59" s="95" customFormat="1" ht="20.25" customHeight="1" spans="1:14">
      <c r="A59" s="126"/>
      <c r="B59" s="128"/>
      <c r="C59" s="128"/>
      <c r="D59" s="128"/>
      <c r="E59" s="128"/>
      <c r="F59" s="128"/>
      <c r="G59" s="128"/>
      <c r="H59" s="123">
        <v>2120813</v>
      </c>
      <c r="I59" s="102" t="s">
        <v>1040</v>
      </c>
      <c r="J59" s="74"/>
      <c r="K59" s="74">
        <v>0</v>
      </c>
      <c r="L59" s="74"/>
      <c r="M59" s="65" t="str">
        <f t="shared" si="2"/>
        <v/>
      </c>
      <c r="N59" s="65" t="str">
        <f t="shared" si="3"/>
        <v/>
      </c>
    </row>
    <row r="60" s="95" customFormat="1" ht="20.25" customHeight="1" spans="1:14">
      <c r="A60" s="126"/>
      <c r="B60" s="128"/>
      <c r="C60" s="128"/>
      <c r="D60" s="128"/>
      <c r="E60" s="128"/>
      <c r="F60" s="128"/>
      <c r="G60" s="128"/>
      <c r="H60" s="123">
        <v>2120814</v>
      </c>
      <c r="I60" s="134" t="s">
        <v>1365</v>
      </c>
      <c r="J60" s="74"/>
      <c r="K60" s="74">
        <v>0</v>
      </c>
      <c r="L60" s="74"/>
      <c r="M60" s="65" t="str">
        <f t="shared" si="2"/>
        <v/>
      </c>
      <c r="N60" s="65" t="str">
        <f t="shared" si="3"/>
        <v/>
      </c>
    </row>
    <row r="61" s="95" customFormat="1" ht="20.25" customHeight="1" spans="1:14">
      <c r="A61" s="126"/>
      <c r="B61" s="128"/>
      <c r="C61" s="128"/>
      <c r="D61" s="128"/>
      <c r="E61" s="128"/>
      <c r="F61" s="128"/>
      <c r="G61" s="128"/>
      <c r="H61" s="123">
        <v>2120815</v>
      </c>
      <c r="I61" s="134" t="s">
        <v>1366</v>
      </c>
      <c r="J61" s="74"/>
      <c r="K61" s="74">
        <v>0</v>
      </c>
      <c r="L61" s="74"/>
      <c r="M61" s="65" t="str">
        <f t="shared" si="2"/>
        <v/>
      </c>
      <c r="N61" s="65" t="str">
        <f t="shared" si="3"/>
        <v/>
      </c>
    </row>
    <row r="62" s="95" customFormat="1" ht="20.25" customHeight="1" spans="1:14">
      <c r="A62" s="126"/>
      <c r="B62" s="128"/>
      <c r="C62" s="128"/>
      <c r="D62" s="128"/>
      <c r="E62" s="128"/>
      <c r="F62" s="128"/>
      <c r="G62" s="128"/>
      <c r="H62" s="123">
        <v>2120816</v>
      </c>
      <c r="I62" s="134" t="s">
        <v>1367</v>
      </c>
      <c r="J62" s="74"/>
      <c r="K62" s="74">
        <v>0</v>
      </c>
      <c r="L62" s="74"/>
      <c r="M62" s="65" t="str">
        <f t="shared" si="2"/>
        <v/>
      </c>
      <c r="N62" s="65" t="str">
        <f t="shared" si="3"/>
        <v/>
      </c>
    </row>
    <row r="63" s="95" customFormat="1" ht="20.25" customHeight="1" spans="1:14">
      <c r="A63" s="126"/>
      <c r="B63" s="128"/>
      <c r="C63" s="128"/>
      <c r="D63" s="128"/>
      <c r="E63" s="128"/>
      <c r="F63" s="128"/>
      <c r="G63" s="128"/>
      <c r="H63" s="123">
        <v>2120899</v>
      </c>
      <c r="I63" s="134" t="s">
        <v>1368</v>
      </c>
      <c r="J63" s="74">
        <v>57124</v>
      </c>
      <c r="K63" s="74">
        <v>68653</v>
      </c>
      <c r="L63" s="74">
        <v>20615</v>
      </c>
      <c r="M63" s="65">
        <f t="shared" si="2"/>
        <v>0.360881590925005</v>
      </c>
      <c r="N63" s="65">
        <f t="shared" si="3"/>
        <v>0.300278210711841</v>
      </c>
    </row>
    <row r="64" s="95" customFormat="1" ht="20.25" customHeight="1" spans="1:14">
      <c r="A64" s="126"/>
      <c r="B64" s="128"/>
      <c r="C64" s="128"/>
      <c r="D64" s="128"/>
      <c r="E64" s="128"/>
      <c r="F64" s="128"/>
      <c r="G64" s="128"/>
      <c r="H64" s="123">
        <v>21210</v>
      </c>
      <c r="I64" s="121" t="s">
        <v>1369</v>
      </c>
      <c r="J64" s="60">
        <f>SUM(J65:J67)</f>
        <v>3000</v>
      </c>
      <c r="K64" s="60">
        <f>SUM(K65:K67)</f>
        <v>0</v>
      </c>
      <c r="L64" s="60">
        <f>SUM(L65:L67)</f>
        <v>100</v>
      </c>
      <c r="M64" s="65">
        <f t="shared" si="2"/>
        <v>0.0333333333333333</v>
      </c>
      <c r="N64" s="65" t="str">
        <f t="shared" si="3"/>
        <v/>
      </c>
    </row>
    <row r="65" s="95" customFormat="1" ht="20.25" customHeight="1" spans="1:14">
      <c r="A65" s="126"/>
      <c r="B65" s="128"/>
      <c r="C65" s="128"/>
      <c r="D65" s="128"/>
      <c r="E65" s="128"/>
      <c r="F65" s="128"/>
      <c r="G65" s="128"/>
      <c r="H65" s="123">
        <v>2121001</v>
      </c>
      <c r="I65" s="102" t="s">
        <v>1351</v>
      </c>
      <c r="J65" s="74"/>
      <c r="K65" s="74"/>
      <c r="L65" s="74"/>
      <c r="M65" s="65" t="str">
        <f t="shared" si="2"/>
        <v/>
      </c>
      <c r="N65" s="65" t="str">
        <f t="shared" si="3"/>
        <v/>
      </c>
    </row>
    <row r="66" s="95" customFormat="1" ht="20.25" customHeight="1" spans="1:14">
      <c r="A66" s="126"/>
      <c r="B66" s="128"/>
      <c r="C66" s="128"/>
      <c r="D66" s="128"/>
      <c r="E66" s="128"/>
      <c r="F66" s="128"/>
      <c r="G66" s="128"/>
      <c r="H66" s="123">
        <v>2121002</v>
      </c>
      <c r="I66" s="102" t="s">
        <v>1353</v>
      </c>
      <c r="J66" s="74">
        <v>3000</v>
      </c>
      <c r="K66" s="74"/>
      <c r="L66" s="74">
        <v>100</v>
      </c>
      <c r="M66" s="65">
        <f t="shared" si="2"/>
        <v>0.0333333333333333</v>
      </c>
      <c r="N66" s="65" t="str">
        <f t="shared" si="3"/>
        <v/>
      </c>
    </row>
    <row r="67" s="95" customFormat="1" ht="20.25" customHeight="1" spans="1:14">
      <c r="A67" s="126"/>
      <c r="B67" s="128"/>
      <c r="C67" s="128"/>
      <c r="D67" s="128"/>
      <c r="E67" s="128"/>
      <c r="F67" s="128"/>
      <c r="G67" s="128"/>
      <c r="H67" s="123">
        <v>2121099</v>
      </c>
      <c r="I67" s="102" t="s">
        <v>1370</v>
      </c>
      <c r="J67" s="74"/>
      <c r="K67" s="74"/>
      <c r="L67" s="74"/>
      <c r="M67" s="65" t="str">
        <f t="shared" si="2"/>
        <v/>
      </c>
      <c r="N67" s="65" t="str">
        <f t="shared" si="3"/>
        <v/>
      </c>
    </row>
    <row r="68" s="95" customFormat="1" ht="20.25" customHeight="1" spans="1:14">
      <c r="A68" s="126"/>
      <c r="B68" s="128"/>
      <c r="C68" s="128"/>
      <c r="D68" s="128"/>
      <c r="E68" s="128"/>
      <c r="F68" s="128"/>
      <c r="G68" s="128"/>
      <c r="H68" s="123">
        <v>21211</v>
      </c>
      <c r="I68" s="121" t="s">
        <v>1371</v>
      </c>
      <c r="J68" s="135">
        <v>4500</v>
      </c>
      <c r="K68" s="135"/>
      <c r="L68" s="135"/>
      <c r="M68" s="65">
        <f t="shared" si="2"/>
        <v>0</v>
      </c>
      <c r="N68" s="65" t="str">
        <f t="shared" si="3"/>
        <v/>
      </c>
    </row>
    <row r="69" s="95" customFormat="1" ht="20.25" customHeight="1" spans="1:14">
      <c r="A69" s="126"/>
      <c r="B69" s="128"/>
      <c r="C69" s="128"/>
      <c r="D69" s="128"/>
      <c r="E69" s="128"/>
      <c r="F69" s="128"/>
      <c r="G69" s="128"/>
      <c r="H69" s="123">
        <v>21213</v>
      </c>
      <c r="I69" s="121" t="s">
        <v>1372</v>
      </c>
      <c r="J69" s="60">
        <f>SUM(J70:J74)</f>
        <v>0</v>
      </c>
      <c r="K69" s="60">
        <f>SUM(K70:K74)</f>
        <v>0</v>
      </c>
      <c r="L69" s="60">
        <f>SUM(L70:L74)</f>
        <v>2000</v>
      </c>
      <c r="M69" s="65" t="str">
        <f t="shared" si="2"/>
        <v/>
      </c>
      <c r="N69" s="65" t="str">
        <f t="shared" si="3"/>
        <v/>
      </c>
    </row>
    <row r="70" s="95" customFormat="1" ht="20.25" customHeight="1" spans="1:14">
      <c r="A70" s="126"/>
      <c r="B70" s="128"/>
      <c r="C70" s="128"/>
      <c r="D70" s="128"/>
      <c r="E70" s="128"/>
      <c r="F70" s="128"/>
      <c r="G70" s="128"/>
      <c r="H70" s="123">
        <v>2121301</v>
      </c>
      <c r="I70" s="102" t="s">
        <v>1373</v>
      </c>
      <c r="J70" s="74"/>
      <c r="K70" s="74"/>
      <c r="L70" s="74"/>
      <c r="M70" s="65" t="str">
        <f t="shared" si="2"/>
        <v/>
      </c>
      <c r="N70" s="65" t="str">
        <f t="shared" si="3"/>
        <v/>
      </c>
    </row>
    <row r="71" s="95" customFormat="1" ht="20.25" customHeight="1" spans="1:14">
      <c r="A71" s="126"/>
      <c r="B71" s="128"/>
      <c r="C71" s="128"/>
      <c r="D71" s="128"/>
      <c r="E71" s="128"/>
      <c r="F71" s="128"/>
      <c r="G71" s="128"/>
      <c r="H71" s="123">
        <v>2121302</v>
      </c>
      <c r="I71" s="102" t="s">
        <v>1374</v>
      </c>
      <c r="J71" s="74"/>
      <c r="K71" s="74"/>
      <c r="L71" s="74"/>
      <c r="M71" s="65" t="str">
        <f t="shared" si="2"/>
        <v/>
      </c>
      <c r="N71" s="65" t="str">
        <f t="shared" si="3"/>
        <v/>
      </c>
    </row>
    <row r="72" s="95" customFormat="1" ht="20.25" customHeight="1" spans="1:14">
      <c r="A72" s="126"/>
      <c r="B72" s="128"/>
      <c r="C72" s="128"/>
      <c r="D72" s="128"/>
      <c r="E72" s="128"/>
      <c r="F72" s="128"/>
      <c r="G72" s="128"/>
      <c r="H72" s="123">
        <v>2121303</v>
      </c>
      <c r="I72" s="102" t="s">
        <v>1375</v>
      </c>
      <c r="J72" s="74"/>
      <c r="K72" s="74"/>
      <c r="L72" s="74"/>
      <c r="M72" s="65" t="str">
        <f t="shared" ref="M72:M120" si="4">IFERROR(L72/J72,"")</f>
        <v/>
      </c>
      <c r="N72" s="65" t="str">
        <f t="shared" ref="N72:N120" si="5">IFERROR(L72/K72,"")</f>
        <v/>
      </c>
    </row>
    <row r="73" s="95" customFormat="1" ht="20.25" customHeight="1" spans="1:14">
      <c r="A73" s="126"/>
      <c r="B73" s="128"/>
      <c r="C73" s="128"/>
      <c r="D73" s="128"/>
      <c r="E73" s="128"/>
      <c r="F73" s="128"/>
      <c r="G73" s="128"/>
      <c r="H73" s="123">
        <v>2121304</v>
      </c>
      <c r="I73" s="102" t="s">
        <v>1376</v>
      </c>
      <c r="J73" s="74"/>
      <c r="K73" s="74"/>
      <c r="L73" s="74"/>
      <c r="M73" s="65" t="str">
        <f t="shared" si="4"/>
        <v/>
      </c>
      <c r="N73" s="65" t="str">
        <f t="shared" si="5"/>
        <v/>
      </c>
    </row>
    <row r="74" s="95" customFormat="1" ht="20.25" customHeight="1" spans="1:14">
      <c r="A74" s="126"/>
      <c r="B74" s="128"/>
      <c r="C74" s="128"/>
      <c r="D74" s="128"/>
      <c r="E74" s="128"/>
      <c r="F74" s="128"/>
      <c r="G74" s="128"/>
      <c r="H74" s="123">
        <v>2121399</v>
      </c>
      <c r="I74" s="102" t="s">
        <v>1377</v>
      </c>
      <c r="J74" s="74"/>
      <c r="K74" s="74"/>
      <c r="L74" s="74">
        <v>2000</v>
      </c>
      <c r="M74" s="65" t="str">
        <f t="shared" si="4"/>
        <v/>
      </c>
      <c r="N74" s="65" t="str">
        <f t="shared" si="5"/>
        <v/>
      </c>
    </row>
    <row r="75" s="95" customFormat="1" ht="20.25" customHeight="1" spans="1:14">
      <c r="A75" s="126"/>
      <c r="B75" s="128"/>
      <c r="C75" s="128"/>
      <c r="D75" s="128"/>
      <c r="E75" s="128"/>
      <c r="F75" s="128"/>
      <c r="G75" s="128"/>
      <c r="H75" s="123">
        <v>21214</v>
      </c>
      <c r="I75" s="121" t="s">
        <v>1378</v>
      </c>
      <c r="J75" s="60">
        <f>SUM(J76:J78)</f>
        <v>0</v>
      </c>
      <c r="K75" s="60">
        <f>SUM(K76:K78)</f>
        <v>0</v>
      </c>
      <c r="L75" s="60">
        <f>SUM(L76:L78)</f>
        <v>0</v>
      </c>
      <c r="M75" s="65" t="str">
        <f t="shared" si="4"/>
        <v/>
      </c>
      <c r="N75" s="65" t="str">
        <f t="shared" si="5"/>
        <v/>
      </c>
    </row>
    <row r="76" s="95" customFormat="1" ht="20.25" customHeight="1" spans="1:14">
      <c r="A76" s="126"/>
      <c r="B76" s="128"/>
      <c r="C76" s="128"/>
      <c r="D76" s="128"/>
      <c r="E76" s="128"/>
      <c r="F76" s="128"/>
      <c r="G76" s="128"/>
      <c r="H76" s="123">
        <v>2121401</v>
      </c>
      <c r="I76" s="121" t="s">
        <v>1379</v>
      </c>
      <c r="J76" s="74"/>
      <c r="K76" s="74"/>
      <c r="L76" s="74"/>
      <c r="M76" s="65" t="str">
        <f t="shared" si="4"/>
        <v/>
      </c>
      <c r="N76" s="65" t="str">
        <f t="shared" si="5"/>
        <v/>
      </c>
    </row>
    <row r="77" s="95" customFormat="1" ht="20.25" customHeight="1" spans="1:14">
      <c r="A77" s="126"/>
      <c r="B77" s="128"/>
      <c r="C77" s="128"/>
      <c r="D77" s="128"/>
      <c r="E77" s="128"/>
      <c r="F77" s="128"/>
      <c r="G77" s="128"/>
      <c r="H77" s="123">
        <v>2121402</v>
      </c>
      <c r="I77" s="121" t="s">
        <v>1380</v>
      </c>
      <c r="J77" s="74"/>
      <c r="K77" s="74"/>
      <c r="L77" s="74"/>
      <c r="M77" s="65" t="str">
        <f t="shared" si="4"/>
        <v/>
      </c>
      <c r="N77" s="65" t="str">
        <f t="shared" si="5"/>
        <v/>
      </c>
    </row>
    <row r="78" s="95" customFormat="1" ht="20.25" customHeight="1" spans="1:14">
      <c r="A78" s="126"/>
      <c r="B78" s="128"/>
      <c r="C78" s="128"/>
      <c r="D78" s="128"/>
      <c r="E78" s="128"/>
      <c r="F78" s="128"/>
      <c r="G78" s="128"/>
      <c r="H78" s="123">
        <v>2121499</v>
      </c>
      <c r="I78" s="121" t="s">
        <v>1381</v>
      </c>
      <c r="J78" s="74"/>
      <c r="K78" s="74"/>
      <c r="L78" s="74"/>
      <c r="M78" s="65" t="str">
        <f t="shared" si="4"/>
        <v/>
      </c>
      <c r="N78" s="65" t="str">
        <f t="shared" si="5"/>
        <v/>
      </c>
    </row>
    <row r="79" s="95" customFormat="1" ht="20.25" customHeight="1" spans="1:14">
      <c r="A79" s="126"/>
      <c r="B79" s="128"/>
      <c r="C79" s="128"/>
      <c r="D79" s="128"/>
      <c r="E79" s="128"/>
      <c r="F79" s="128"/>
      <c r="G79" s="128"/>
      <c r="H79" s="123">
        <v>21215</v>
      </c>
      <c r="I79" s="121" t="s">
        <v>1382</v>
      </c>
      <c r="J79" s="60">
        <f>SUM(J80:J82)</f>
        <v>0</v>
      </c>
      <c r="K79" s="60">
        <f>SUM(K80:K82)</f>
        <v>0</v>
      </c>
      <c r="L79" s="60">
        <f>SUM(L80:L82)</f>
        <v>0</v>
      </c>
      <c r="M79" s="65" t="str">
        <f t="shared" si="4"/>
        <v/>
      </c>
      <c r="N79" s="65" t="str">
        <f t="shared" si="5"/>
        <v/>
      </c>
    </row>
    <row r="80" s="95" customFormat="1" ht="20.25" customHeight="1" spans="1:14">
      <c r="A80" s="126"/>
      <c r="B80" s="128"/>
      <c r="C80" s="128"/>
      <c r="D80" s="128"/>
      <c r="E80" s="128"/>
      <c r="F80" s="128"/>
      <c r="G80" s="128"/>
      <c r="H80" s="123">
        <v>2121501</v>
      </c>
      <c r="I80" s="133" t="s">
        <v>1351</v>
      </c>
      <c r="J80" s="74"/>
      <c r="K80" s="74"/>
      <c r="L80" s="74"/>
      <c r="M80" s="65" t="str">
        <f t="shared" si="4"/>
        <v/>
      </c>
      <c r="N80" s="65" t="str">
        <f t="shared" si="5"/>
        <v/>
      </c>
    </row>
    <row r="81" s="95" customFormat="1" ht="20.25" customHeight="1" spans="1:14">
      <c r="A81" s="126"/>
      <c r="B81" s="128"/>
      <c r="C81" s="128"/>
      <c r="D81" s="128"/>
      <c r="E81" s="128"/>
      <c r="F81" s="128"/>
      <c r="G81" s="128"/>
      <c r="H81" s="123">
        <v>2121502</v>
      </c>
      <c r="I81" s="133" t="s">
        <v>1353</v>
      </c>
      <c r="J81" s="74"/>
      <c r="K81" s="74"/>
      <c r="L81" s="74"/>
      <c r="M81" s="65" t="str">
        <f t="shared" si="4"/>
        <v/>
      </c>
      <c r="N81" s="65" t="str">
        <f t="shared" si="5"/>
        <v/>
      </c>
    </row>
    <row r="82" s="95" customFormat="1" ht="20.25" customHeight="1" spans="1:14">
      <c r="A82" s="126"/>
      <c r="B82" s="128"/>
      <c r="C82" s="128"/>
      <c r="D82" s="128"/>
      <c r="E82" s="128"/>
      <c r="F82" s="128"/>
      <c r="G82" s="128"/>
      <c r="H82" s="123">
        <v>2121599</v>
      </c>
      <c r="I82" s="133" t="s">
        <v>1383</v>
      </c>
      <c r="J82" s="74"/>
      <c r="K82" s="74"/>
      <c r="L82" s="74"/>
      <c r="M82" s="65" t="str">
        <f t="shared" si="4"/>
        <v/>
      </c>
      <c r="N82" s="65" t="str">
        <f t="shared" si="5"/>
        <v/>
      </c>
    </row>
    <row r="83" s="95" customFormat="1" ht="20.25" customHeight="1" spans="1:14">
      <c r="A83" s="126"/>
      <c r="B83" s="128"/>
      <c r="C83" s="128"/>
      <c r="D83" s="128"/>
      <c r="E83" s="128"/>
      <c r="F83" s="128"/>
      <c r="G83" s="128"/>
      <c r="H83" s="123">
        <v>21216</v>
      </c>
      <c r="I83" s="121" t="s">
        <v>1384</v>
      </c>
      <c r="J83" s="60">
        <f>SUM(J84:J86)</f>
        <v>0</v>
      </c>
      <c r="K83" s="60">
        <f>SUM(K84:K86)</f>
        <v>0</v>
      </c>
      <c r="L83" s="60">
        <f>SUM(L84:L86)</f>
        <v>0</v>
      </c>
      <c r="M83" s="65" t="str">
        <f t="shared" si="4"/>
        <v/>
      </c>
      <c r="N83" s="65" t="str">
        <f t="shared" si="5"/>
        <v/>
      </c>
    </row>
    <row r="84" s="95" customFormat="1" ht="20.25" customHeight="1" spans="1:14">
      <c r="A84" s="126"/>
      <c r="B84" s="128"/>
      <c r="C84" s="128"/>
      <c r="D84" s="128"/>
      <c r="E84" s="128"/>
      <c r="F84" s="128"/>
      <c r="G84" s="128"/>
      <c r="H84" s="123">
        <v>2121601</v>
      </c>
      <c r="I84" s="133" t="s">
        <v>1351</v>
      </c>
      <c r="J84" s="74"/>
      <c r="K84" s="74"/>
      <c r="L84" s="74"/>
      <c r="M84" s="65" t="str">
        <f t="shared" si="4"/>
        <v/>
      </c>
      <c r="N84" s="65" t="str">
        <f t="shared" si="5"/>
        <v/>
      </c>
    </row>
    <row r="85" s="95" customFormat="1" ht="20.25" customHeight="1" spans="1:14">
      <c r="A85" s="126"/>
      <c r="B85" s="128"/>
      <c r="C85" s="128"/>
      <c r="D85" s="128"/>
      <c r="E85" s="128"/>
      <c r="F85" s="128"/>
      <c r="G85" s="128"/>
      <c r="H85" s="123">
        <v>2121602</v>
      </c>
      <c r="I85" s="133" t="s">
        <v>1353</v>
      </c>
      <c r="J85" s="74"/>
      <c r="K85" s="74"/>
      <c r="L85" s="74"/>
      <c r="M85" s="65" t="str">
        <f t="shared" si="4"/>
        <v/>
      </c>
      <c r="N85" s="65" t="str">
        <f t="shared" si="5"/>
        <v/>
      </c>
    </row>
    <row r="86" s="95" customFormat="1" ht="20.25" customHeight="1" spans="1:14">
      <c r="A86" s="126"/>
      <c r="B86" s="128"/>
      <c r="C86" s="128"/>
      <c r="D86" s="128"/>
      <c r="E86" s="128"/>
      <c r="F86" s="128"/>
      <c r="G86" s="128"/>
      <c r="H86" s="123">
        <v>2121699</v>
      </c>
      <c r="I86" s="133" t="s">
        <v>1385</v>
      </c>
      <c r="J86" s="74"/>
      <c r="K86" s="74"/>
      <c r="L86" s="74"/>
      <c r="M86" s="65" t="str">
        <f t="shared" si="4"/>
        <v/>
      </c>
      <c r="N86" s="65" t="str">
        <f t="shared" si="5"/>
        <v/>
      </c>
    </row>
    <row r="87" s="95" customFormat="1" ht="20.25" customHeight="1" spans="1:14">
      <c r="A87" s="126"/>
      <c r="B87" s="128"/>
      <c r="C87" s="128"/>
      <c r="D87" s="128"/>
      <c r="E87" s="128"/>
      <c r="F87" s="128"/>
      <c r="G87" s="128"/>
      <c r="H87" s="123">
        <v>21217</v>
      </c>
      <c r="I87" s="121" t="s">
        <v>1386</v>
      </c>
      <c r="J87" s="60">
        <f>SUM(J88:J92)</f>
        <v>0</v>
      </c>
      <c r="K87" s="60">
        <f>SUM(K88:K92)</f>
        <v>0</v>
      </c>
      <c r="L87" s="60">
        <f>SUM(L88:L92)</f>
        <v>0</v>
      </c>
      <c r="M87" s="65" t="str">
        <f t="shared" si="4"/>
        <v/>
      </c>
      <c r="N87" s="65" t="str">
        <f t="shared" si="5"/>
        <v/>
      </c>
    </row>
    <row r="88" s="95" customFormat="1" ht="20.25" customHeight="1" spans="1:14">
      <c r="A88" s="126"/>
      <c r="B88" s="128"/>
      <c r="C88" s="128"/>
      <c r="D88" s="128"/>
      <c r="E88" s="128"/>
      <c r="F88" s="128"/>
      <c r="G88" s="128"/>
      <c r="H88" s="123">
        <v>2121701</v>
      </c>
      <c r="I88" s="133" t="s">
        <v>1373</v>
      </c>
      <c r="J88" s="74"/>
      <c r="K88" s="74"/>
      <c r="L88" s="74"/>
      <c r="M88" s="65" t="str">
        <f t="shared" si="4"/>
        <v/>
      </c>
      <c r="N88" s="65" t="str">
        <f t="shared" si="5"/>
        <v/>
      </c>
    </row>
    <row r="89" s="95" customFormat="1" ht="20.25" customHeight="1" spans="1:14">
      <c r="A89" s="126"/>
      <c r="B89" s="128"/>
      <c r="C89" s="128"/>
      <c r="D89" s="128"/>
      <c r="E89" s="128"/>
      <c r="F89" s="128"/>
      <c r="G89" s="128"/>
      <c r="H89" s="123">
        <v>2121702</v>
      </c>
      <c r="I89" s="133" t="s">
        <v>1374</v>
      </c>
      <c r="J89" s="74"/>
      <c r="K89" s="74"/>
      <c r="L89" s="74"/>
      <c r="M89" s="65" t="str">
        <f t="shared" si="4"/>
        <v/>
      </c>
      <c r="N89" s="65" t="str">
        <f t="shared" si="5"/>
        <v/>
      </c>
    </row>
    <row r="90" s="95" customFormat="1" ht="20.25" customHeight="1" spans="1:14">
      <c r="A90" s="126"/>
      <c r="B90" s="128"/>
      <c r="C90" s="128"/>
      <c r="D90" s="128"/>
      <c r="E90" s="128"/>
      <c r="F90" s="128"/>
      <c r="G90" s="128"/>
      <c r="H90" s="123">
        <v>2121703</v>
      </c>
      <c r="I90" s="133" t="s">
        <v>1375</v>
      </c>
      <c r="J90" s="74"/>
      <c r="K90" s="74"/>
      <c r="L90" s="74"/>
      <c r="M90" s="65" t="str">
        <f t="shared" si="4"/>
        <v/>
      </c>
      <c r="N90" s="65" t="str">
        <f t="shared" si="5"/>
        <v/>
      </c>
    </row>
    <row r="91" s="95" customFormat="1" ht="20.25" customHeight="1" spans="1:14">
      <c r="A91" s="126"/>
      <c r="B91" s="128"/>
      <c r="C91" s="128"/>
      <c r="D91" s="128"/>
      <c r="E91" s="128"/>
      <c r="F91" s="128"/>
      <c r="G91" s="128"/>
      <c r="H91" s="123">
        <v>2121704</v>
      </c>
      <c r="I91" s="133" t="s">
        <v>1376</v>
      </c>
      <c r="J91" s="74"/>
      <c r="K91" s="74"/>
      <c r="L91" s="74"/>
      <c r="M91" s="65" t="str">
        <f t="shared" si="4"/>
        <v/>
      </c>
      <c r="N91" s="65" t="str">
        <f t="shared" si="5"/>
        <v/>
      </c>
    </row>
    <row r="92" s="95" customFormat="1" ht="20.25" customHeight="1" spans="1:14">
      <c r="A92" s="126"/>
      <c r="B92" s="128"/>
      <c r="C92" s="128"/>
      <c r="D92" s="128"/>
      <c r="E92" s="128"/>
      <c r="F92" s="128"/>
      <c r="G92" s="128"/>
      <c r="H92" s="123">
        <v>2121799</v>
      </c>
      <c r="I92" s="133" t="s">
        <v>1387</v>
      </c>
      <c r="J92" s="74"/>
      <c r="K92" s="74"/>
      <c r="L92" s="74"/>
      <c r="M92" s="65" t="str">
        <f t="shared" si="4"/>
        <v/>
      </c>
      <c r="N92" s="65" t="str">
        <f t="shared" si="5"/>
        <v/>
      </c>
    </row>
    <row r="93" s="95" customFormat="1" ht="20.25" customHeight="1" spans="1:14">
      <c r="A93" s="126"/>
      <c r="B93" s="128"/>
      <c r="C93" s="128"/>
      <c r="D93" s="128"/>
      <c r="E93" s="128"/>
      <c r="F93" s="128"/>
      <c r="G93" s="128"/>
      <c r="H93" s="123">
        <v>21218</v>
      </c>
      <c r="I93" s="121" t="s">
        <v>1388</v>
      </c>
      <c r="J93" s="60">
        <f>J94+J95</f>
        <v>0</v>
      </c>
      <c r="K93" s="60">
        <f>K94+K95</f>
        <v>0</v>
      </c>
      <c r="L93" s="60">
        <f>L94+L95</f>
        <v>0</v>
      </c>
      <c r="M93" s="65" t="str">
        <f t="shared" si="4"/>
        <v/>
      </c>
      <c r="N93" s="65" t="str">
        <f t="shared" si="5"/>
        <v/>
      </c>
    </row>
    <row r="94" s="95" customFormat="1" ht="20.25" customHeight="1" spans="1:14">
      <c r="A94" s="126"/>
      <c r="B94" s="128"/>
      <c r="C94" s="128"/>
      <c r="D94" s="128"/>
      <c r="E94" s="128"/>
      <c r="F94" s="128"/>
      <c r="G94" s="128"/>
      <c r="H94" s="123">
        <v>2121801</v>
      </c>
      <c r="I94" s="133" t="s">
        <v>1379</v>
      </c>
      <c r="J94" s="74"/>
      <c r="K94" s="74"/>
      <c r="L94" s="74"/>
      <c r="M94" s="65" t="str">
        <f t="shared" si="4"/>
        <v/>
      </c>
      <c r="N94" s="65" t="str">
        <f t="shared" si="5"/>
        <v/>
      </c>
    </row>
    <row r="95" s="95" customFormat="1" ht="20.25" customHeight="1" spans="1:14">
      <c r="A95" s="126"/>
      <c r="B95" s="128"/>
      <c r="C95" s="128"/>
      <c r="D95" s="128"/>
      <c r="E95" s="128"/>
      <c r="F95" s="128"/>
      <c r="G95" s="128"/>
      <c r="H95" s="123">
        <v>2121899</v>
      </c>
      <c r="I95" s="133" t="s">
        <v>1389</v>
      </c>
      <c r="J95" s="74"/>
      <c r="K95" s="74"/>
      <c r="L95" s="74"/>
      <c r="M95" s="65" t="str">
        <f t="shared" si="4"/>
        <v/>
      </c>
      <c r="N95" s="65" t="str">
        <f t="shared" si="5"/>
        <v/>
      </c>
    </row>
    <row r="96" s="95" customFormat="1" ht="20.25" customHeight="1" spans="1:14">
      <c r="A96" s="126"/>
      <c r="B96" s="128"/>
      <c r="C96" s="128"/>
      <c r="D96" s="128"/>
      <c r="E96" s="128"/>
      <c r="F96" s="128"/>
      <c r="G96" s="128"/>
      <c r="H96" s="123">
        <v>21219</v>
      </c>
      <c r="I96" s="133" t="s">
        <v>1390</v>
      </c>
      <c r="J96" s="60">
        <f>SUM(J97:J104)</f>
        <v>0</v>
      </c>
      <c r="K96" s="60">
        <f>SUM(K97:K104)</f>
        <v>0</v>
      </c>
      <c r="L96" s="60">
        <f>SUM(L97:L104)</f>
        <v>0</v>
      </c>
      <c r="M96" s="65" t="str">
        <f t="shared" si="4"/>
        <v/>
      </c>
      <c r="N96" s="65" t="str">
        <f t="shared" si="5"/>
        <v/>
      </c>
    </row>
    <row r="97" s="95" customFormat="1" ht="20.25" customHeight="1" spans="1:14">
      <c r="A97" s="126"/>
      <c r="B97" s="128"/>
      <c r="C97" s="128"/>
      <c r="D97" s="128"/>
      <c r="E97" s="128"/>
      <c r="F97" s="128"/>
      <c r="G97" s="128"/>
      <c r="H97" s="123">
        <v>2121901</v>
      </c>
      <c r="I97" s="133" t="s">
        <v>1351</v>
      </c>
      <c r="J97" s="74"/>
      <c r="K97" s="74"/>
      <c r="L97" s="74"/>
      <c r="M97" s="65" t="str">
        <f t="shared" si="4"/>
        <v/>
      </c>
      <c r="N97" s="65" t="str">
        <f t="shared" si="5"/>
        <v/>
      </c>
    </row>
    <row r="98" s="95" customFormat="1" ht="20.25" customHeight="1" spans="1:14">
      <c r="A98" s="126"/>
      <c r="B98" s="128"/>
      <c r="C98" s="128"/>
      <c r="D98" s="128"/>
      <c r="E98" s="128"/>
      <c r="F98" s="128"/>
      <c r="G98" s="128"/>
      <c r="H98" s="123">
        <v>2121902</v>
      </c>
      <c r="I98" s="133" t="s">
        <v>1353</v>
      </c>
      <c r="J98" s="74"/>
      <c r="K98" s="74"/>
      <c r="L98" s="74"/>
      <c r="M98" s="65" t="str">
        <f t="shared" si="4"/>
        <v/>
      </c>
      <c r="N98" s="65" t="str">
        <f t="shared" si="5"/>
        <v/>
      </c>
    </row>
    <row r="99" s="95" customFormat="1" ht="20.25" customHeight="1" spans="1:14">
      <c r="A99" s="126"/>
      <c r="B99" s="128"/>
      <c r="C99" s="128"/>
      <c r="D99" s="128"/>
      <c r="E99" s="128"/>
      <c r="F99" s="128"/>
      <c r="G99" s="128"/>
      <c r="H99" s="123">
        <v>2121903</v>
      </c>
      <c r="I99" s="133" t="s">
        <v>1355</v>
      </c>
      <c r="J99" s="74"/>
      <c r="K99" s="74"/>
      <c r="L99" s="74"/>
      <c r="M99" s="65" t="str">
        <f t="shared" si="4"/>
        <v/>
      </c>
      <c r="N99" s="65" t="str">
        <f t="shared" si="5"/>
        <v/>
      </c>
    </row>
    <row r="100" s="95" customFormat="1" ht="20.25" customHeight="1" spans="1:14">
      <c r="A100" s="126"/>
      <c r="B100" s="128"/>
      <c r="C100" s="128"/>
      <c r="D100" s="128"/>
      <c r="E100" s="128"/>
      <c r="F100" s="128"/>
      <c r="G100" s="128"/>
      <c r="H100" s="123">
        <v>2121904</v>
      </c>
      <c r="I100" s="133" t="s">
        <v>1357</v>
      </c>
      <c r="J100" s="74"/>
      <c r="K100" s="74"/>
      <c r="L100" s="74"/>
      <c r="M100" s="65" t="str">
        <f t="shared" si="4"/>
        <v/>
      </c>
      <c r="N100" s="65" t="str">
        <f t="shared" si="5"/>
        <v/>
      </c>
    </row>
    <row r="101" s="95" customFormat="1" ht="20.25" customHeight="1" spans="1:14">
      <c r="A101" s="126"/>
      <c r="B101" s="128"/>
      <c r="C101" s="128"/>
      <c r="D101" s="128"/>
      <c r="E101" s="128"/>
      <c r="F101" s="128"/>
      <c r="G101" s="128"/>
      <c r="H101" s="123">
        <v>2121905</v>
      </c>
      <c r="I101" s="133" t="s">
        <v>1361</v>
      </c>
      <c r="J101" s="74"/>
      <c r="K101" s="74"/>
      <c r="L101" s="74"/>
      <c r="M101" s="65" t="str">
        <f t="shared" si="4"/>
        <v/>
      </c>
      <c r="N101" s="65" t="str">
        <f t="shared" si="5"/>
        <v/>
      </c>
    </row>
    <row r="102" s="95" customFormat="1" ht="20.25" customHeight="1" spans="1:14">
      <c r="A102" s="126"/>
      <c r="B102" s="128"/>
      <c r="C102" s="128"/>
      <c r="D102" s="128"/>
      <c r="E102" s="128"/>
      <c r="F102" s="128"/>
      <c r="G102" s="128"/>
      <c r="H102" s="123">
        <v>2121906</v>
      </c>
      <c r="I102" s="133" t="s">
        <v>1363</v>
      </c>
      <c r="J102" s="74"/>
      <c r="K102" s="74"/>
      <c r="L102" s="74"/>
      <c r="M102" s="65" t="str">
        <f t="shared" si="4"/>
        <v/>
      </c>
      <c r="N102" s="65" t="str">
        <f t="shared" si="5"/>
        <v/>
      </c>
    </row>
    <row r="103" s="95" customFormat="1" ht="20.25" customHeight="1" spans="1:14">
      <c r="A103" s="126"/>
      <c r="B103" s="128"/>
      <c r="C103" s="128"/>
      <c r="D103" s="128"/>
      <c r="E103" s="128"/>
      <c r="F103" s="128"/>
      <c r="G103" s="128"/>
      <c r="H103" s="123">
        <v>2121907</v>
      </c>
      <c r="I103" s="133" t="s">
        <v>1364</v>
      </c>
      <c r="J103" s="74"/>
      <c r="K103" s="74"/>
      <c r="L103" s="74"/>
      <c r="M103" s="65" t="str">
        <f t="shared" si="4"/>
        <v/>
      </c>
      <c r="N103" s="65" t="str">
        <f t="shared" si="5"/>
        <v/>
      </c>
    </row>
    <row r="104" s="95" customFormat="1" ht="20.25" customHeight="1" spans="1:14">
      <c r="A104" s="126"/>
      <c r="B104" s="128"/>
      <c r="C104" s="128"/>
      <c r="D104" s="128"/>
      <c r="E104" s="128"/>
      <c r="F104" s="128"/>
      <c r="G104" s="128"/>
      <c r="H104" s="123">
        <v>2121999</v>
      </c>
      <c r="I104" s="133" t="s">
        <v>1391</v>
      </c>
      <c r="J104" s="74"/>
      <c r="K104" s="74"/>
      <c r="L104" s="74"/>
      <c r="M104" s="65" t="str">
        <f t="shared" si="4"/>
        <v/>
      </c>
      <c r="N104" s="65" t="str">
        <f t="shared" si="5"/>
        <v/>
      </c>
    </row>
    <row r="105" s="95" customFormat="1" ht="20.25" customHeight="1" spans="1:14">
      <c r="A105" s="126"/>
      <c r="B105" s="128"/>
      <c r="C105" s="128"/>
      <c r="D105" s="128"/>
      <c r="E105" s="128"/>
      <c r="F105" s="128"/>
      <c r="G105" s="128"/>
      <c r="H105" s="123">
        <v>213</v>
      </c>
      <c r="I105" s="121" t="s">
        <v>1392</v>
      </c>
      <c r="J105" s="63">
        <f>J106+J111+J116+J121+J124</f>
        <v>500</v>
      </c>
      <c r="K105" s="63">
        <f>K106+K111+K116+K121+K124</f>
        <v>1774</v>
      </c>
      <c r="L105" s="63">
        <f>L106+L111+L116+L121+L124</f>
        <v>2100</v>
      </c>
      <c r="M105" s="65">
        <f t="shared" si="4"/>
        <v>4.2</v>
      </c>
      <c r="N105" s="65">
        <f t="shared" si="5"/>
        <v>1.18376550169109</v>
      </c>
    </row>
    <row r="106" s="95" customFormat="1" ht="20.25" customHeight="1" spans="1:14">
      <c r="A106" s="126"/>
      <c r="B106" s="128"/>
      <c r="C106" s="128"/>
      <c r="D106" s="128"/>
      <c r="E106" s="128"/>
      <c r="F106" s="128"/>
      <c r="G106" s="128"/>
      <c r="H106" s="123">
        <v>21366</v>
      </c>
      <c r="I106" s="102" t="s">
        <v>1393</v>
      </c>
      <c r="J106" s="60">
        <f>SUM(J107:J110)</f>
        <v>0</v>
      </c>
      <c r="K106" s="60">
        <f>SUM(K107:K110)</f>
        <v>190</v>
      </c>
      <c r="L106" s="60">
        <f>SUM(L107:L110)</f>
        <v>100</v>
      </c>
      <c r="M106" s="65" t="str">
        <f t="shared" si="4"/>
        <v/>
      </c>
      <c r="N106" s="65">
        <f t="shared" si="5"/>
        <v>0.526315789473684</v>
      </c>
    </row>
    <row r="107" s="95" customFormat="1" ht="20.25" customHeight="1" spans="1:14">
      <c r="A107" s="126"/>
      <c r="B107" s="128"/>
      <c r="C107" s="128"/>
      <c r="D107" s="128"/>
      <c r="E107" s="128"/>
      <c r="F107" s="128"/>
      <c r="G107" s="128"/>
      <c r="H107" s="123">
        <v>2136601</v>
      </c>
      <c r="I107" s="102" t="s">
        <v>1310</v>
      </c>
      <c r="J107" s="74"/>
      <c r="K107" s="74">
        <v>190</v>
      </c>
      <c r="L107" s="74">
        <v>100</v>
      </c>
      <c r="M107" s="65" t="str">
        <f t="shared" si="4"/>
        <v/>
      </c>
      <c r="N107" s="65">
        <f t="shared" si="5"/>
        <v>0.526315789473684</v>
      </c>
    </row>
    <row r="108" s="95" customFormat="1" ht="20.25" customHeight="1" spans="1:14">
      <c r="A108" s="126"/>
      <c r="B108" s="128"/>
      <c r="C108" s="128"/>
      <c r="D108" s="128"/>
      <c r="E108" s="128"/>
      <c r="F108" s="128"/>
      <c r="G108" s="128"/>
      <c r="H108" s="123">
        <v>2136602</v>
      </c>
      <c r="I108" s="102" t="s">
        <v>1394</v>
      </c>
      <c r="J108" s="74"/>
      <c r="K108" s="74"/>
      <c r="L108" s="74"/>
      <c r="M108" s="65" t="str">
        <f t="shared" si="4"/>
        <v/>
      </c>
      <c r="N108" s="65" t="str">
        <f t="shared" si="5"/>
        <v/>
      </c>
    </row>
    <row r="109" s="95" customFormat="1" ht="20.25" customHeight="1" spans="1:14">
      <c r="A109" s="126"/>
      <c r="B109" s="128"/>
      <c r="C109" s="128"/>
      <c r="D109" s="128"/>
      <c r="E109" s="128"/>
      <c r="F109" s="128"/>
      <c r="G109" s="128"/>
      <c r="H109" s="123">
        <v>2136603</v>
      </c>
      <c r="I109" s="102" t="s">
        <v>1395</v>
      </c>
      <c r="J109" s="74"/>
      <c r="K109" s="74"/>
      <c r="L109" s="74"/>
      <c r="M109" s="65" t="str">
        <f t="shared" si="4"/>
        <v/>
      </c>
      <c r="N109" s="65" t="str">
        <f t="shared" si="5"/>
        <v/>
      </c>
    </row>
    <row r="110" s="95" customFormat="1" ht="20.25" customHeight="1" spans="1:14">
      <c r="A110" s="126"/>
      <c r="B110" s="128"/>
      <c r="C110" s="128"/>
      <c r="D110" s="128"/>
      <c r="E110" s="128"/>
      <c r="F110" s="128"/>
      <c r="G110" s="128"/>
      <c r="H110" s="123">
        <v>2136699</v>
      </c>
      <c r="I110" s="102" t="s">
        <v>1396</v>
      </c>
      <c r="J110" s="74"/>
      <c r="K110" s="74"/>
      <c r="L110" s="74"/>
      <c r="M110" s="65" t="str">
        <f t="shared" si="4"/>
        <v/>
      </c>
      <c r="N110" s="65" t="str">
        <f t="shared" si="5"/>
        <v/>
      </c>
    </row>
    <row r="111" s="95" customFormat="1" ht="20.25" customHeight="1" spans="1:14">
      <c r="A111" s="126"/>
      <c r="B111" s="128"/>
      <c r="C111" s="128"/>
      <c r="D111" s="128"/>
      <c r="E111" s="128"/>
      <c r="F111" s="128"/>
      <c r="G111" s="128"/>
      <c r="H111" s="123">
        <v>21367</v>
      </c>
      <c r="I111" s="102" t="s">
        <v>1397</v>
      </c>
      <c r="J111" s="60">
        <f>SUM(J112:J115)</f>
        <v>0</v>
      </c>
      <c r="K111" s="60">
        <f>SUM(K112:K115)</f>
        <v>0</v>
      </c>
      <c r="L111" s="60">
        <f>SUM(L112:L115)</f>
        <v>0</v>
      </c>
      <c r="M111" s="65" t="str">
        <f t="shared" si="4"/>
        <v/>
      </c>
      <c r="N111" s="65" t="str">
        <f t="shared" si="5"/>
        <v/>
      </c>
    </row>
    <row r="112" s="95" customFormat="1" ht="20.25" customHeight="1" spans="1:14">
      <c r="A112" s="126"/>
      <c r="B112" s="128"/>
      <c r="C112" s="128"/>
      <c r="D112" s="128"/>
      <c r="E112" s="128"/>
      <c r="F112" s="128"/>
      <c r="G112" s="128"/>
      <c r="H112" s="123">
        <v>2136701</v>
      </c>
      <c r="I112" s="102" t="s">
        <v>1310</v>
      </c>
      <c r="J112" s="74"/>
      <c r="K112" s="74"/>
      <c r="L112" s="74"/>
      <c r="M112" s="65" t="str">
        <f t="shared" si="4"/>
        <v/>
      </c>
      <c r="N112" s="65" t="str">
        <f t="shared" si="5"/>
        <v/>
      </c>
    </row>
    <row r="113" s="95" customFormat="1" ht="20.25" customHeight="1" spans="1:14">
      <c r="A113" s="126"/>
      <c r="B113" s="128"/>
      <c r="C113" s="128"/>
      <c r="D113" s="128"/>
      <c r="E113" s="128"/>
      <c r="F113" s="128"/>
      <c r="G113" s="128"/>
      <c r="H113" s="123">
        <v>2136702</v>
      </c>
      <c r="I113" s="102" t="s">
        <v>1394</v>
      </c>
      <c r="J113" s="74"/>
      <c r="K113" s="74"/>
      <c r="L113" s="74"/>
      <c r="M113" s="65" t="str">
        <f t="shared" si="4"/>
        <v/>
      </c>
      <c r="N113" s="65" t="str">
        <f t="shared" si="5"/>
        <v/>
      </c>
    </row>
    <row r="114" s="95" customFormat="1" ht="20.25" customHeight="1" spans="1:14">
      <c r="A114" s="126"/>
      <c r="B114" s="128"/>
      <c r="C114" s="128"/>
      <c r="D114" s="128"/>
      <c r="E114" s="128"/>
      <c r="F114" s="128"/>
      <c r="G114" s="128"/>
      <c r="H114" s="123">
        <v>2136703</v>
      </c>
      <c r="I114" s="102" t="s">
        <v>1398</v>
      </c>
      <c r="J114" s="74"/>
      <c r="K114" s="74"/>
      <c r="L114" s="74"/>
      <c r="M114" s="65" t="str">
        <f t="shared" si="4"/>
        <v/>
      </c>
      <c r="N114" s="65" t="str">
        <f t="shared" si="5"/>
        <v/>
      </c>
    </row>
    <row r="115" s="95" customFormat="1" ht="20.25" customHeight="1" spans="1:14">
      <c r="A115" s="126"/>
      <c r="B115" s="128"/>
      <c r="C115" s="128"/>
      <c r="D115" s="128"/>
      <c r="E115" s="128"/>
      <c r="F115" s="128"/>
      <c r="G115" s="128"/>
      <c r="H115" s="123">
        <v>2136799</v>
      </c>
      <c r="I115" s="102" t="s">
        <v>1399</v>
      </c>
      <c r="J115" s="74"/>
      <c r="K115" s="74"/>
      <c r="L115" s="74"/>
      <c r="M115" s="65" t="str">
        <f t="shared" si="4"/>
        <v/>
      </c>
      <c r="N115" s="65" t="str">
        <f t="shared" si="5"/>
        <v/>
      </c>
    </row>
    <row r="116" s="95" customFormat="1" ht="20.25" customHeight="1" spans="1:14">
      <c r="A116" s="126"/>
      <c r="B116" s="128"/>
      <c r="C116" s="128"/>
      <c r="D116" s="128"/>
      <c r="E116" s="128"/>
      <c r="F116" s="128"/>
      <c r="G116" s="128"/>
      <c r="H116" s="123">
        <v>21369</v>
      </c>
      <c r="I116" s="102" t="s">
        <v>1400</v>
      </c>
      <c r="J116" s="60">
        <f>SUM(J117:J120)</f>
        <v>500</v>
      </c>
      <c r="K116" s="60">
        <f>SUM(K117:K120)</f>
        <v>1584</v>
      </c>
      <c r="L116" s="60">
        <f>SUM(L117:L120)</f>
        <v>2000</v>
      </c>
      <c r="M116" s="65">
        <f t="shared" si="4"/>
        <v>4</v>
      </c>
      <c r="N116" s="65">
        <f t="shared" si="5"/>
        <v>1.26262626262626</v>
      </c>
    </row>
    <row r="117" s="95" customFormat="1" ht="20.25" customHeight="1" spans="1:14">
      <c r="A117" s="126"/>
      <c r="B117" s="128"/>
      <c r="C117" s="128"/>
      <c r="D117" s="128"/>
      <c r="E117" s="128"/>
      <c r="F117" s="128"/>
      <c r="G117" s="128"/>
      <c r="H117" s="123">
        <v>2136901</v>
      </c>
      <c r="I117" s="102" t="s">
        <v>827</v>
      </c>
      <c r="J117" s="74"/>
      <c r="K117" s="74"/>
      <c r="L117" s="74"/>
      <c r="M117" s="65" t="str">
        <f t="shared" si="4"/>
        <v/>
      </c>
      <c r="N117" s="65" t="str">
        <f t="shared" si="5"/>
        <v/>
      </c>
    </row>
    <row r="118" s="95" customFormat="1" ht="20.25" customHeight="1" spans="1:14">
      <c r="A118" s="126"/>
      <c r="B118" s="128"/>
      <c r="C118" s="128"/>
      <c r="D118" s="128"/>
      <c r="E118" s="128"/>
      <c r="F118" s="128"/>
      <c r="G118" s="128"/>
      <c r="H118" s="123">
        <v>2136902</v>
      </c>
      <c r="I118" s="102" t="s">
        <v>1401</v>
      </c>
      <c r="J118" s="74"/>
      <c r="K118" s="74">
        <v>1584</v>
      </c>
      <c r="L118" s="74">
        <v>2000</v>
      </c>
      <c r="M118" s="65" t="str">
        <f t="shared" si="4"/>
        <v/>
      </c>
      <c r="N118" s="65">
        <f t="shared" si="5"/>
        <v>1.26262626262626</v>
      </c>
    </row>
    <row r="119" s="95" customFormat="1" ht="20.25" customHeight="1" spans="1:14">
      <c r="A119" s="126"/>
      <c r="B119" s="128"/>
      <c r="C119" s="128"/>
      <c r="D119" s="128"/>
      <c r="E119" s="128"/>
      <c r="F119" s="128"/>
      <c r="G119" s="128"/>
      <c r="H119" s="123">
        <v>2136903</v>
      </c>
      <c r="I119" s="102" t="s">
        <v>1402</v>
      </c>
      <c r="J119" s="74"/>
      <c r="K119" s="74"/>
      <c r="L119" s="74"/>
      <c r="M119" s="65" t="str">
        <f t="shared" si="4"/>
        <v/>
      </c>
      <c r="N119" s="65" t="str">
        <f t="shared" si="5"/>
        <v/>
      </c>
    </row>
    <row r="120" s="95" customFormat="1" ht="20.25" customHeight="1" spans="1:14">
      <c r="A120" s="126"/>
      <c r="B120" s="128"/>
      <c r="C120" s="128"/>
      <c r="D120" s="128"/>
      <c r="E120" s="128"/>
      <c r="F120" s="128"/>
      <c r="G120" s="128"/>
      <c r="H120" s="123">
        <v>2136999</v>
      </c>
      <c r="I120" s="102" t="s">
        <v>1403</v>
      </c>
      <c r="J120" s="74">
        <v>500</v>
      </c>
      <c r="K120" s="74"/>
      <c r="L120" s="74"/>
      <c r="M120" s="65">
        <f t="shared" si="4"/>
        <v>0</v>
      </c>
      <c r="N120" s="65" t="str">
        <f t="shared" si="5"/>
        <v/>
      </c>
    </row>
    <row r="121" s="95" customFormat="1" ht="20.25" customHeight="1" spans="1:14">
      <c r="A121" s="126"/>
      <c r="B121" s="128"/>
      <c r="C121" s="128"/>
      <c r="D121" s="128"/>
      <c r="E121" s="128"/>
      <c r="F121" s="128"/>
      <c r="G121" s="128"/>
      <c r="H121" s="123">
        <v>21370</v>
      </c>
      <c r="I121" s="102" t="s">
        <v>1404</v>
      </c>
      <c r="J121" s="60">
        <f>SUM(J122:J123)</f>
        <v>0</v>
      </c>
      <c r="K121" s="60">
        <f>SUM(K122:K123)</f>
        <v>0</v>
      </c>
      <c r="L121" s="60">
        <f>SUM(L122:L123)</f>
        <v>0</v>
      </c>
      <c r="M121" s="65"/>
      <c r="N121" s="65"/>
    </row>
    <row r="122" s="95" customFormat="1" ht="20.25" customHeight="1" spans="1:14">
      <c r="A122" s="126"/>
      <c r="B122" s="128"/>
      <c r="C122" s="128"/>
      <c r="D122" s="128"/>
      <c r="E122" s="128"/>
      <c r="F122" s="128"/>
      <c r="G122" s="128"/>
      <c r="H122" s="123">
        <v>2137001</v>
      </c>
      <c r="I122" s="102" t="s">
        <v>1310</v>
      </c>
      <c r="J122" s="74"/>
      <c r="K122" s="74"/>
      <c r="L122" s="74"/>
      <c r="M122" s="65"/>
      <c r="N122" s="65"/>
    </row>
    <row r="123" s="95" customFormat="1" ht="20.25" customHeight="1" spans="1:14">
      <c r="A123" s="126"/>
      <c r="B123" s="128"/>
      <c r="C123" s="128"/>
      <c r="D123" s="128"/>
      <c r="E123" s="128"/>
      <c r="F123" s="128"/>
      <c r="G123" s="128"/>
      <c r="H123" s="123">
        <v>2137099</v>
      </c>
      <c r="I123" s="102" t="s">
        <v>1405</v>
      </c>
      <c r="J123" s="74"/>
      <c r="K123" s="74"/>
      <c r="L123" s="74"/>
      <c r="M123" s="65"/>
      <c r="N123" s="65"/>
    </row>
    <row r="124" s="95" customFormat="1" ht="20.25" customHeight="1" spans="1:14">
      <c r="A124" s="126"/>
      <c r="B124" s="128"/>
      <c r="C124" s="128"/>
      <c r="D124" s="128"/>
      <c r="E124" s="128"/>
      <c r="F124" s="128"/>
      <c r="G124" s="128"/>
      <c r="H124" s="123">
        <v>21371</v>
      </c>
      <c r="I124" s="102" t="s">
        <v>1406</v>
      </c>
      <c r="J124" s="60">
        <f>SUM(J125:J128)</f>
        <v>0</v>
      </c>
      <c r="K124" s="60">
        <f>SUM(K125:K128)</f>
        <v>0</v>
      </c>
      <c r="L124" s="60">
        <f>SUM(L125:L128)</f>
        <v>0</v>
      </c>
      <c r="M124" s="65"/>
      <c r="N124" s="65"/>
    </row>
    <row r="125" s="95" customFormat="1" ht="20.25" customHeight="1" spans="1:14">
      <c r="A125" s="126"/>
      <c r="B125" s="128"/>
      <c r="C125" s="128"/>
      <c r="D125" s="128"/>
      <c r="E125" s="128"/>
      <c r="F125" s="128"/>
      <c r="G125" s="128"/>
      <c r="H125" s="123">
        <v>2137101</v>
      </c>
      <c r="I125" s="102" t="s">
        <v>827</v>
      </c>
      <c r="J125" s="74"/>
      <c r="K125" s="74"/>
      <c r="L125" s="74"/>
      <c r="M125" s="65"/>
      <c r="N125" s="65"/>
    </row>
    <row r="126" s="95" customFormat="1" ht="20.25" customHeight="1" spans="1:14">
      <c r="A126" s="126"/>
      <c r="B126" s="128"/>
      <c r="C126" s="128"/>
      <c r="D126" s="128"/>
      <c r="E126" s="128"/>
      <c r="F126" s="128"/>
      <c r="G126" s="128"/>
      <c r="H126" s="123">
        <v>2137102</v>
      </c>
      <c r="I126" s="102" t="s">
        <v>1407</v>
      </c>
      <c r="J126" s="74"/>
      <c r="K126" s="74"/>
      <c r="L126" s="74"/>
      <c r="M126" s="65"/>
      <c r="N126" s="65"/>
    </row>
    <row r="127" s="95" customFormat="1" ht="20.25" customHeight="1" spans="1:14">
      <c r="A127" s="126"/>
      <c r="B127" s="128"/>
      <c r="C127" s="128"/>
      <c r="D127" s="128"/>
      <c r="E127" s="128"/>
      <c r="F127" s="128"/>
      <c r="G127" s="128"/>
      <c r="H127" s="123">
        <v>2137103</v>
      </c>
      <c r="I127" s="102" t="s">
        <v>1402</v>
      </c>
      <c r="J127" s="74"/>
      <c r="K127" s="74"/>
      <c r="L127" s="74"/>
      <c r="M127" s="65"/>
      <c r="N127" s="65"/>
    </row>
    <row r="128" s="95" customFormat="1" ht="20.25" customHeight="1" spans="1:14">
      <c r="A128" s="126"/>
      <c r="B128" s="128"/>
      <c r="C128" s="128"/>
      <c r="D128" s="128"/>
      <c r="E128" s="128"/>
      <c r="F128" s="128"/>
      <c r="G128" s="128"/>
      <c r="H128" s="123">
        <v>2137199</v>
      </c>
      <c r="I128" s="102" t="s">
        <v>1408</v>
      </c>
      <c r="J128" s="74"/>
      <c r="K128" s="74"/>
      <c r="L128" s="74"/>
      <c r="M128" s="65"/>
      <c r="N128" s="65"/>
    </row>
    <row r="129" s="95" customFormat="1" ht="20.25" customHeight="1" spans="1:14">
      <c r="A129" s="126"/>
      <c r="B129" s="128"/>
      <c r="C129" s="128"/>
      <c r="D129" s="128"/>
      <c r="E129" s="128"/>
      <c r="F129" s="128"/>
      <c r="G129" s="128"/>
      <c r="H129" s="123">
        <v>214</v>
      </c>
      <c r="I129" s="125" t="s">
        <v>1409</v>
      </c>
      <c r="J129" s="63">
        <f>J130+J135+J140+J149+J156+J166+J169+J172</f>
        <v>50</v>
      </c>
      <c r="K129" s="63">
        <f>K130+K135+K140+K149+K156+K166+K169+K172</f>
        <v>0</v>
      </c>
      <c r="L129" s="63">
        <f>L130+L135+L140+L149+L156+L166+L169+L172</f>
        <v>0</v>
      </c>
      <c r="M129" s="65">
        <f t="shared" ref="M129:M163" si="6">IFERROR(L129/J129,"")</f>
        <v>0</v>
      </c>
      <c r="N129" s="65" t="str">
        <f t="shared" ref="N129:N163" si="7">IFERROR(L129/K129,"")</f>
        <v/>
      </c>
    </row>
    <row r="130" s="95" customFormat="1" ht="20.25" customHeight="1" spans="1:14">
      <c r="A130" s="126"/>
      <c r="B130" s="128"/>
      <c r="C130" s="128"/>
      <c r="D130" s="128"/>
      <c r="E130" s="128"/>
      <c r="F130" s="128"/>
      <c r="G130" s="128"/>
      <c r="H130" s="123">
        <v>21460</v>
      </c>
      <c r="I130" s="102" t="s">
        <v>1410</v>
      </c>
      <c r="J130" s="60">
        <f>SUM(J131:J134)</f>
        <v>0</v>
      </c>
      <c r="K130" s="60">
        <f>SUM(K131:K134)</f>
        <v>0</v>
      </c>
      <c r="L130" s="60">
        <f>SUM(L131:L134)</f>
        <v>0</v>
      </c>
      <c r="M130" s="65" t="str">
        <f t="shared" si="6"/>
        <v/>
      </c>
      <c r="N130" s="65" t="str">
        <f t="shared" si="7"/>
        <v/>
      </c>
    </row>
    <row r="131" s="95" customFormat="1" ht="20.25" customHeight="1" spans="1:14">
      <c r="A131" s="126"/>
      <c r="B131" s="128"/>
      <c r="C131" s="128"/>
      <c r="D131" s="128"/>
      <c r="E131" s="128"/>
      <c r="F131" s="128"/>
      <c r="G131" s="128"/>
      <c r="H131" s="123">
        <v>2146001</v>
      </c>
      <c r="I131" s="102" t="s">
        <v>858</v>
      </c>
      <c r="J131" s="74"/>
      <c r="K131" s="74"/>
      <c r="L131" s="74"/>
      <c r="M131" s="65" t="str">
        <f t="shared" si="6"/>
        <v/>
      </c>
      <c r="N131" s="65" t="str">
        <f t="shared" si="7"/>
        <v/>
      </c>
    </row>
    <row r="132" s="95" customFormat="1" ht="20.25" customHeight="1" spans="1:14">
      <c r="A132" s="126"/>
      <c r="B132" s="128"/>
      <c r="C132" s="128"/>
      <c r="D132" s="128"/>
      <c r="E132" s="128"/>
      <c r="F132" s="128"/>
      <c r="G132" s="128"/>
      <c r="H132" s="123">
        <v>2146002</v>
      </c>
      <c r="I132" s="102" t="s">
        <v>859</v>
      </c>
      <c r="J132" s="74"/>
      <c r="K132" s="74"/>
      <c r="L132" s="74"/>
      <c r="M132" s="65" t="str">
        <f t="shared" si="6"/>
        <v/>
      </c>
      <c r="N132" s="65" t="str">
        <f t="shared" si="7"/>
        <v/>
      </c>
    </row>
    <row r="133" s="95" customFormat="1" ht="20.25" customHeight="1" spans="1:14">
      <c r="A133" s="126"/>
      <c r="B133" s="128"/>
      <c r="C133" s="128"/>
      <c r="D133" s="128"/>
      <c r="E133" s="128"/>
      <c r="F133" s="128"/>
      <c r="G133" s="128"/>
      <c r="H133" s="123">
        <v>2146003</v>
      </c>
      <c r="I133" s="102" t="s">
        <v>1411</v>
      </c>
      <c r="J133" s="74"/>
      <c r="K133" s="74"/>
      <c r="L133" s="74"/>
      <c r="M133" s="65" t="str">
        <f t="shared" si="6"/>
        <v/>
      </c>
      <c r="N133" s="65" t="str">
        <f t="shared" si="7"/>
        <v/>
      </c>
    </row>
    <row r="134" s="95" customFormat="1" ht="20.25" customHeight="1" spans="1:14">
      <c r="A134" s="126"/>
      <c r="B134" s="128"/>
      <c r="C134" s="128"/>
      <c r="D134" s="128"/>
      <c r="E134" s="128"/>
      <c r="F134" s="128"/>
      <c r="G134" s="128"/>
      <c r="H134" s="123">
        <v>2146099</v>
      </c>
      <c r="I134" s="102" t="s">
        <v>1412</v>
      </c>
      <c r="J134" s="74"/>
      <c r="K134" s="74"/>
      <c r="L134" s="74"/>
      <c r="M134" s="65" t="str">
        <f t="shared" si="6"/>
        <v/>
      </c>
      <c r="N134" s="65" t="str">
        <f t="shared" si="7"/>
        <v/>
      </c>
    </row>
    <row r="135" s="95" customFormat="1" ht="20.25" customHeight="1" spans="1:14">
      <c r="A135" s="126"/>
      <c r="B135" s="128"/>
      <c r="C135" s="128"/>
      <c r="D135" s="128"/>
      <c r="E135" s="128"/>
      <c r="F135" s="128"/>
      <c r="G135" s="128"/>
      <c r="H135" s="123">
        <v>21462</v>
      </c>
      <c r="I135" s="102" t="s">
        <v>1413</v>
      </c>
      <c r="J135" s="60">
        <f>SUM(J136:J139)</f>
        <v>50</v>
      </c>
      <c r="K135" s="60">
        <f>SUM(K136:K139)</f>
        <v>0</v>
      </c>
      <c r="L135" s="60">
        <f>SUM(L136:L139)</f>
        <v>0</v>
      </c>
      <c r="M135" s="65">
        <f t="shared" si="6"/>
        <v>0</v>
      </c>
      <c r="N135" s="65" t="str">
        <f t="shared" si="7"/>
        <v/>
      </c>
    </row>
    <row r="136" s="95" customFormat="1" ht="20.25" customHeight="1" spans="1:14">
      <c r="A136" s="126"/>
      <c r="B136" s="128"/>
      <c r="C136" s="128"/>
      <c r="D136" s="128"/>
      <c r="E136" s="128"/>
      <c r="F136" s="128"/>
      <c r="G136" s="128"/>
      <c r="H136" s="123">
        <v>2146201</v>
      </c>
      <c r="I136" s="102" t="s">
        <v>1411</v>
      </c>
      <c r="J136" s="74"/>
      <c r="K136" s="74"/>
      <c r="L136" s="74"/>
      <c r="M136" s="65" t="str">
        <f t="shared" si="6"/>
        <v/>
      </c>
      <c r="N136" s="65" t="str">
        <f t="shared" si="7"/>
        <v/>
      </c>
    </row>
    <row r="137" s="95" customFormat="1" ht="20.25" customHeight="1" spans="1:14">
      <c r="A137" s="126"/>
      <c r="B137" s="128"/>
      <c r="C137" s="128"/>
      <c r="D137" s="128"/>
      <c r="E137" s="128"/>
      <c r="F137" s="128"/>
      <c r="G137" s="128"/>
      <c r="H137" s="123">
        <v>2146202</v>
      </c>
      <c r="I137" s="102" t="s">
        <v>1414</v>
      </c>
      <c r="J137" s="74"/>
      <c r="K137" s="74"/>
      <c r="L137" s="74"/>
      <c r="M137" s="65" t="str">
        <f t="shared" si="6"/>
        <v/>
      </c>
      <c r="N137" s="65" t="str">
        <f t="shared" si="7"/>
        <v/>
      </c>
    </row>
    <row r="138" s="95" customFormat="1" ht="20.25" customHeight="1" spans="1:14">
      <c r="A138" s="126"/>
      <c r="B138" s="128"/>
      <c r="C138" s="128"/>
      <c r="D138" s="128"/>
      <c r="E138" s="128"/>
      <c r="F138" s="128"/>
      <c r="G138" s="128"/>
      <c r="H138" s="123">
        <v>2146203</v>
      </c>
      <c r="I138" s="102" t="s">
        <v>1415</v>
      </c>
      <c r="J138" s="74"/>
      <c r="K138" s="74"/>
      <c r="L138" s="74"/>
      <c r="M138" s="65" t="str">
        <f t="shared" si="6"/>
        <v/>
      </c>
      <c r="N138" s="65" t="str">
        <f t="shared" si="7"/>
        <v/>
      </c>
    </row>
    <row r="139" s="95" customFormat="1" ht="20.25" customHeight="1" spans="1:14">
      <c r="A139" s="126"/>
      <c r="B139" s="128"/>
      <c r="C139" s="128"/>
      <c r="D139" s="128"/>
      <c r="E139" s="128"/>
      <c r="F139" s="128"/>
      <c r="G139" s="128"/>
      <c r="H139" s="123">
        <v>2146299</v>
      </c>
      <c r="I139" s="102" t="s">
        <v>1416</v>
      </c>
      <c r="J139" s="74">
        <v>50</v>
      </c>
      <c r="K139" s="74"/>
      <c r="L139" s="74"/>
      <c r="M139" s="65">
        <f t="shared" si="6"/>
        <v>0</v>
      </c>
      <c r="N139" s="65" t="str">
        <f t="shared" si="7"/>
        <v/>
      </c>
    </row>
    <row r="140" s="95" customFormat="1" ht="20.25" customHeight="1" spans="1:14">
      <c r="A140" s="126"/>
      <c r="B140" s="128"/>
      <c r="C140" s="128"/>
      <c r="D140" s="128"/>
      <c r="E140" s="128"/>
      <c r="F140" s="128"/>
      <c r="G140" s="128"/>
      <c r="H140" s="123">
        <v>21464</v>
      </c>
      <c r="I140" s="102" t="s">
        <v>1417</v>
      </c>
      <c r="J140" s="60">
        <f>SUM(J141:J148)</f>
        <v>0</v>
      </c>
      <c r="K140" s="60">
        <f>SUM(K141:K148)</f>
        <v>0</v>
      </c>
      <c r="L140" s="60">
        <f>SUM(L141:L148)</f>
        <v>0</v>
      </c>
      <c r="M140" s="65" t="str">
        <f t="shared" si="6"/>
        <v/>
      </c>
      <c r="N140" s="65" t="str">
        <f t="shared" si="7"/>
        <v/>
      </c>
    </row>
    <row r="141" s="95" customFormat="1" ht="20.25" customHeight="1" spans="1:14">
      <c r="A141" s="126"/>
      <c r="B141" s="128"/>
      <c r="C141" s="128"/>
      <c r="D141" s="128"/>
      <c r="E141" s="128"/>
      <c r="F141" s="128"/>
      <c r="G141" s="128"/>
      <c r="H141" s="123">
        <v>2146401</v>
      </c>
      <c r="I141" s="102" t="s">
        <v>1418</v>
      </c>
      <c r="J141" s="74"/>
      <c r="K141" s="74"/>
      <c r="L141" s="74"/>
      <c r="M141" s="65" t="str">
        <f t="shared" si="6"/>
        <v/>
      </c>
      <c r="N141" s="65" t="str">
        <f t="shared" si="7"/>
        <v/>
      </c>
    </row>
    <row r="142" s="95" customFormat="1" ht="20.25" customHeight="1" spans="1:14">
      <c r="A142" s="126"/>
      <c r="B142" s="128"/>
      <c r="C142" s="128"/>
      <c r="D142" s="128"/>
      <c r="E142" s="128"/>
      <c r="F142" s="128"/>
      <c r="G142" s="128"/>
      <c r="H142" s="123">
        <v>2146402</v>
      </c>
      <c r="I142" s="102" t="s">
        <v>1419</v>
      </c>
      <c r="J142" s="74"/>
      <c r="K142" s="74"/>
      <c r="L142" s="74"/>
      <c r="M142" s="65" t="str">
        <f t="shared" si="6"/>
        <v/>
      </c>
      <c r="N142" s="65" t="str">
        <f t="shared" si="7"/>
        <v/>
      </c>
    </row>
    <row r="143" s="95" customFormat="1" ht="20.25" customHeight="1" spans="1:14">
      <c r="A143" s="126"/>
      <c r="B143" s="128"/>
      <c r="C143" s="128"/>
      <c r="D143" s="128"/>
      <c r="E143" s="128"/>
      <c r="F143" s="128"/>
      <c r="G143" s="128"/>
      <c r="H143" s="123">
        <v>2146403</v>
      </c>
      <c r="I143" s="102" t="s">
        <v>1420</v>
      </c>
      <c r="J143" s="74"/>
      <c r="K143" s="74"/>
      <c r="L143" s="74"/>
      <c r="M143" s="65" t="str">
        <f t="shared" si="6"/>
        <v/>
      </c>
      <c r="N143" s="65" t="str">
        <f t="shared" si="7"/>
        <v/>
      </c>
    </row>
    <row r="144" s="95" customFormat="1" ht="20.25" customHeight="1" spans="1:14">
      <c r="A144" s="126"/>
      <c r="B144" s="128"/>
      <c r="C144" s="128"/>
      <c r="D144" s="128"/>
      <c r="E144" s="128"/>
      <c r="F144" s="128"/>
      <c r="G144" s="128"/>
      <c r="H144" s="123">
        <v>2146404</v>
      </c>
      <c r="I144" s="102" t="s">
        <v>1421</v>
      </c>
      <c r="J144" s="74"/>
      <c r="K144" s="74"/>
      <c r="L144" s="74"/>
      <c r="M144" s="65" t="str">
        <f t="shared" si="6"/>
        <v/>
      </c>
      <c r="N144" s="65" t="str">
        <f t="shared" si="7"/>
        <v/>
      </c>
    </row>
    <row r="145" s="95" customFormat="1" ht="20.25" customHeight="1" spans="1:14">
      <c r="A145" s="126"/>
      <c r="B145" s="128"/>
      <c r="C145" s="128"/>
      <c r="D145" s="128"/>
      <c r="E145" s="128"/>
      <c r="F145" s="128"/>
      <c r="G145" s="128"/>
      <c r="H145" s="123">
        <v>2146405</v>
      </c>
      <c r="I145" s="102" t="s">
        <v>1422</v>
      </c>
      <c r="J145" s="74"/>
      <c r="K145" s="74"/>
      <c r="L145" s="74"/>
      <c r="M145" s="65" t="str">
        <f t="shared" si="6"/>
        <v/>
      </c>
      <c r="N145" s="65" t="str">
        <f t="shared" si="7"/>
        <v/>
      </c>
    </row>
    <row r="146" s="95" customFormat="1" ht="20.25" customHeight="1" spans="1:14">
      <c r="A146" s="126"/>
      <c r="B146" s="128"/>
      <c r="C146" s="128"/>
      <c r="D146" s="128"/>
      <c r="E146" s="128"/>
      <c r="F146" s="128"/>
      <c r="G146" s="128"/>
      <c r="H146" s="123">
        <v>2146406</v>
      </c>
      <c r="I146" s="102" t="s">
        <v>1423</v>
      </c>
      <c r="J146" s="74"/>
      <c r="K146" s="74"/>
      <c r="L146" s="74"/>
      <c r="M146" s="65" t="str">
        <f t="shared" si="6"/>
        <v/>
      </c>
      <c r="N146" s="65" t="str">
        <f t="shared" si="7"/>
        <v/>
      </c>
    </row>
    <row r="147" s="95" customFormat="1" ht="20.25" customHeight="1" spans="1:14">
      <c r="A147" s="126"/>
      <c r="B147" s="128"/>
      <c r="C147" s="128"/>
      <c r="D147" s="128"/>
      <c r="E147" s="128"/>
      <c r="F147" s="128"/>
      <c r="G147" s="128"/>
      <c r="H147" s="123">
        <v>2146407</v>
      </c>
      <c r="I147" s="102" t="s">
        <v>1424</v>
      </c>
      <c r="J147" s="74"/>
      <c r="K147" s="74"/>
      <c r="L147" s="74"/>
      <c r="M147" s="65" t="str">
        <f t="shared" si="6"/>
        <v/>
      </c>
      <c r="N147" s="65" t="str">
        <f t="shared" si="7"/>
        <v/>
      </c>
    </row>
    <row r="148" s="95" customFormat="1" ht="20.25" customHeight="1" spans="1:14">
      <c r="A148" s="126"/>
      <c r="B148" s="128"/>
      <c r="C148" s="128"/>
      <c r="D148" s="128"/>
      <c r="E148" s="128"/>
      <c r="F148" s="128"/>
      <c r="G148" s="128"/>
      <c r="H148" s="123">
        <v>2146499</v>
      </c>
      <c r="I148" s="102" t="s">
        <v>1425</v>
      </c>
      <c r="J148" s="74"/>
      <c r="K148" s="74"/>
      <c r="L148" s="74"/>
      <c r="M148" s="65" t="str">
        <f t="shared" si="6"/>
        <v/>
      </c>
      <c r="N148" s="65" t="str">
        <f t="shared" si="7"/>
        <v/>
      </c>
    </row>
    <row r="149" s="95" customFormat="1" ht="20.25" customHeight="1" spans="1:14">
      <c r="A149" s="126"/>
      <c r="B149" s="128"/>
      <c r="C149" s="128"/>
      <c r="D149" s="128"/>
      <c r="E149" s="128"/>
      <c r="F149" s="128"/>
      <c r="G149" s="128"/>
      <c r="H149" s="123">
        <v>21468</v>
      </c>
      <c r="I149" s="102" t="s">
        <v>1426</v>
      </c>
      <c r="J149" s="60">
        <f>SUM(J150:J155)</f>
        <v>0</v>
      </c>
      <c r="K149" s="60">
        <f>SUM(K150:K155)</f>
        <v>0</v>
      </c>
      <c r="L149" s="60">
        <f>SUM(L150:L155)</f>
        <v>0</v>
      </c>
      <c r="M149" s="65" t="str">
        <f t="shared" si="6"/>
        <v/>
      </c>
      <c r="N149" s="65" t="str">
        <f t="shared" si="7"/>
        <v/>
      </c>
    </row>
    <row r="150" s="95" customFormat="1" ht="20.25" customHeight="1" spans="1:14">
      <c r="A150" s="126"/>
      <c r="B150" s="128"/>
      <c r="C150" s="128"/>
      <c r="D150" s="128"/>
      <c r="E150" s="128"/>
      <c r="F150" s="128"/>
      <c r="G150" s="128"/>
      <c r="H150" s="123">
        <v>2146801</v>
      </c>
      <c r="I150" s="102" t="s">
        <v>1427</v>
      </c>
      <c r="J150" s="74"/>
      <c r="K150" s="74"/>
      <c r="L150" s="74"/>
      <c r="M150" s="65" t="str">
        <f t="shared" si="6"/>
        <v/>
      </c>
      <c r="N150" s="65" t="str">
        <f t="shared" si="7"/>
        <v/>
      </c>
    </row>
    <row r="151" s="95" customFormat="1" ht="20.25" customHeight="1" spans="1:14">
      <c r="A151" s="126"/>
      <c r="B151" s="128"/>
      <c r="C151" s="128"/>
      <c r="D151" s="128"/>
      <c r="E151" s="128"/>
      <c r="F151" s="128"/>
      <c r="G151" s="128"/>
      <c r="H151" s="123">
        <v>2146802</v>
      </c>
      <c r="I151" s="102" t="s">
        <v>1428</v>
      </c>
      <c r="J151" s="74"/>
      <c r="K151" s="74"/>
      <c r="L151" s="74"/>
      <c r="M151" s="65" t="str">
        <f t="shared" si="6"/>
        <v/>
      </c>
      <c r="N151" s="65" t="str">
        <f t="shared" si="7"/>
        <v/>
      </c>
    </row>
    <row r="152" s="95" customFormat="1" ht="20.25" customHeight="1" spans="1:14">
      <c r="A152" s="126"/>
      <c r="B152" s="128"/>
      <c r="C152" s="128"/>
      <c r="D152" s="128"/>
      <c r="E152" s="128"/>
      <c r="F152" s="128"/>
      <c r="G152" s="128"/>
      <c r="H152" s="123">
        <v>2146803</v>
      </c>
      <c r="I152" s="102" t="s">
        <v>1429</v>
      </c>
      <c r="J152" s="74"/>
      <c r="K152" s="74"/>
      <c r="L152" s="74"/>
      <c r="M152" s="65" t="str">
        <f t="shared" si="6"/>
        <v/>
      </c>
      <c r="N152" s="65" t="str">
        <f t="shared" si="7"/>
        <v/>
      </c>
    </row>
    <row r="153" s="95" customFormat="1" ht="20.25" customHeight="1" spans="1:14">
      <c r="A153" s="126"/>
      <c r="B153" s="128"/>
      <c r="C153" s="128"/>
      <c r="D153" s="128"/>
      <c r="E153" s="128"/>
      <c r="F153" s="128"/>
      <c r="G153" s="128"/>
      <c r="H153" s="123">
        <v>2146804</v>
      </c>
      <c r="I153" s="102" t="s">
        <v>1430</v>
      </c>
      <c r="J153" s="74"/>
      <c r="K153" s="74"/>
      <c r="L153" s="74"/>
      <c r="M153" s="65" t="str">
        <f t="shared" si="6"/>
        <v/>
      </c>
      <c r="N153" s="65" t="str">
        <f t="shared" si="7"/>
        <v/>
      </c>
    </row>
    <row r="154" s="95" customFormat="1" ht="20.25" customHeight="1" spans="1:14">
      <c r="A154" s="126"/>
      <c r="B154" s="128"/>
      <c r="C154" s="128"/>
      <c r="D154" s="128"/>
      <c r="E154" s="128"/>
      <c r="F154" s="128"/>
      <c r="G154" s="128"/>
      <c r="H154" s="123">
        <v>2146805</v>
      </c>
      <c r="I154" s="102" t="s">
        <v>1431</v>
      </c>
      <c r="J154" s="74"/>
      <c r="K154" s="74"/>
      <c r="L154" s="74"/>
      <c r="M154" s="65" t="str">
        <f t="shared" si="6"/>
        <v/>
      </c>
      <c r="N154" s="65" t="str">
        <f t="shared" si="7"/>
        <v/>
      </c>
    </row>
    <row r="155" s="95" customFormat="1" ht="20.25" customHeight="1" spans="1:14">
      <c r="A155" s="126"/>
      <c r="B155" s="128"/>
      <c r="C155" s="128"/>
      <c r="D155" s="128"/>
      <c r="E155" s="128"/>
      <c r="F155" s="128"/>
      <c r="G155" s="128"/>
      <c r="H155" s="123">
        <v>2146899</v>
      </c>
      <c r="I155" s="102" t="s">
        <v>1432</v>
      </c>
      <c r="J155" s="74"/>
      <c r="K155" s="74"/>
      <c r="L155" s="74"/>
      <c r="M155" s="65" t="str">
        <f t="shared" si="6"/>
        <v/>
      </c>
      <c r="N155" s="65" t="str">
        <f t="shared" si="7"/>
        <v/>
      </c>
    </row>
    <row r="156" s="95" customFormat="1" ht="20.25" customHeight="1" spans="1:14">
      <c r="A156" s="126"/>
      <c r="B156" s="128"/>
      <c r="C156" s="128"/>
      <c r="D156" s="128"/>
      <c r="E156" s="128"/>
      <c r="F156" s="128"/>
      <c r="G156" s="128"/>
      <c r="H156" s="123">
        <v>21469</v>
      </c>
      <c r="I156" s="102" t="s">
        <v>1433</v>
      </c>
      <c r="J156" s="60">
        <f>SUM(J157:J165)</f>
        <v>0</v>
      </c>
      <c r="K156" s="60">
        <f>SUM(K157:K165)</f>
        <v>0</v>
      </c>
      <c r="L156" s="60">
        <f>SUM(L157:L165)</f>
        <v>0</v>
      </c>
      <c r="M156" s="65" t="str">
        <f t="shared" si="6"/>
        <v/>
      </c>
      <c r="N156" s="65" t="str">
        <f t="shared" si="7"/>
        <v/>
      </c>
    </row>
    <row r="157" s="95" customFormat="1" ht="20.25" customHeight="1" spans="1:14">
      <c r="A157" s="126"/>
      <c r="B157" s="128"/>
      <c r="C157" s="128"/>
      <c r="D157" s="128"/>
      <c r="E157" s="128"/>
      <c r="F157" s="128"/>
      <c r="G157" s="128"/>
      <c r="H157" s="123">
        <v>2146901</v>
      </c>
      <c r="I157" s="102" t="s">
        <v>1434</v>
      </c>
      <c r="J157" s="74"/>
      <c r="K157" s="74"/>
      <c r="L157" s="74"/>
      <c r="M157" s="65" t="str">
        <f t="shared" si="6"/>
        <v/>
      </c>
      <c r="N157" s="65" t="str">
        <f t="shared" si="7"/>
        <v/>
      </c>
    </row>
    <row r="158" s="95" customFormat="1" ht="20.25" customHeight="1" spans="1:14">
      <c r="A158" s="126"/>
      <c r="B158" s="128"/>
      <c r="C158" s="128"/>
      <c r="D158" s="128"/>
      <c r="E158" s="128"/>
      <c r="F158" s="128"/>
      <c r="G158" s="128"/>
      <c r="H158" s="123">
        <v>2146902</v>
      </c>
      <c r="I158" s="102" t="s">
        <v>885</v>
      </c>
      <c r="J158" s="74"/>
      <c r="K158" s="74"/>
      <c r="L158" s="74"/>
      <c r="M158" s="65" t="str">
        <f t="shared" si="6"/>
        <v/>
      </c>
      <c r="N158" s="65" t="str">
        <f t="shared" si="7"/>
        <v/>
      </c>
    </row>
    <row r="159" s="95" customFormat="1" ht="20.25" customHeight="1" spans="1:14">
      <c r="A159" s="126"/>
      <c r="B159" s="128"/>
      <c r="C159" s="128"/>
      <c r="D159" s="128"/>
      <c r="E159" s="128"/>
      <c r="F159" s="128"/>
      <c r="G159" s="128"/>
      <c r="H159" s="123">
        <v>2146903</v>
      </c>
      <c r="I159" s="102" t="s">
        <v>1435</v>
      </c>
      <c r="J159" s="74"/>
      <c r="K159" s="74"/>
      <c r="L159" s="74"/>
      <c r="M159" s="65" t="str">
        <f t="shared" si="6"/>
        <v/>
      </c>
      <c r="N159" s="65" t="str">
        <f t="shared" si="7"/>
        <v/>
      </c>
    </row>
    <row r="160" s="95" customFormat="1" ht="20.25" customHeight="1" spans="1:14">
      <c r="A160" s="126"/>
      <c r="B160" s="128"/>
      <c r="C160" s="128"/>
      <c r="D160" s="128"/>
      <c r="E160" s="128"/>
      <c r="F160" s="128"/>
      <c r="G160" s="128"/>
      <c r="H160" s="123">
        <v>2146904</v>
      </c>
      <c r="I160" s="102" t="s">
        <v>1436</v>
      </c>
      <c r="J160" s="74"/>
      <c r="K160" s="74"/>
      <c r="L160" s="74"/>
      <c r="M160" s="65" t="str">
        <f t="shared" si="6"/>
        <v/>
      </c>
      <c r="N160" s="65" t="str">
        <f t="shared" si="7"/>
        <v/>
      </c>
    </row>
    <row r="161" s="95" customFormat="1" ht="20.25" customHeight="1" spans="1:14">
      <c r="A161" s="126"/>
      <c r="B161" s="128"/>
      <c r="C161" s="128"/>
      <c r="D161" s="128"/>
      <c r="E161" s="128"/>
      <c r="F161" s="128"/>
      <c r="G161" s="128"/>
      <c r="H161" s="123">
        <v>2146906</v>
      </c>
      <c r="I161" s="102" t="s">
        <v>1437</v>
      </c>
      <c r="J161" s="74"/>
      <c r="K161" s="74"/>
      <c r="L161" s="74"/>
      <c r="M161" s="65" t="str">
        <f t="shared" si="6"/>
        <v/>
      </c>
      <c r="N161" s="65" t="str">
        <f t="shared" si="7"/>
        <v/>
      </c>
    </row>
    <row r="162" s="95" customFormat="1" ht="20.25" customHeight="1" spans="1:14">
      <c r="A162" s="126"/>
      <c r="B162" s="128"/>
      <c r="C162" s="128"/>
      <c r="D162" s="128"/>
      <c r="E162" s="128"/>
      <c r="F162" s="128"/>
      <c r="G162" s="128"/>
      <c r="H162" s="123">
        <v>2146907</v>
      </c>
      <c r="I162" s="102" t="s">
        <v>1438</v>
      </c>
      <c r="J162" s="74"/>
      <c r="K162" s="74"/>
      <c r="L162" s="74"/>
      <c r="M162" s="65" t="str">
        <f t="shared" si="6"/>
        <v/>
      </c>
      <c r="N162" s="65" t="str">
        <f t="shared" si="7"/>
        <v/>
      </c>
    </row>
    <row r="163" s="95" customFormat="1" ht="20.25" customHeight="1" spans="1:14">
      <c r="A163" s="126"/>
      <c r="B163" s="128"/>
      <c r="C163" s="128"/>
      <c r="D163" s="128"/>
      <c r="E163" s="128"/>
      <c r="F163" s="128"/>
      <c r="G163" s="128"/>
      <c r="H163" s="123">
        <v>2146908</v>
      </c>
      <c r="I163" s="102" t="s">
        <v>1439</v>
      </c>
      <c r="J163" s="74"/>
      <c r="K163" s="74"/>
      <c r="L163" s="74"/>
      <c r="M163" s="65" t="str">
        <f t="shared" si="6"/>
        <v/>
      </c>
      <c r="N163" s="65" t="str">
        <f t="shared" si="7"/>
        <v/>
      </c>
    </row>
    <row r="164" s="95" customFormat="1" ht="20.25" customHeight="1" spans="1:14">
      <c r="A164" s="126"/>
      <c r="B164" s="128"/>
      <c r="C164" s="128"/>
      <c r="D164" s="128"/>
      <c r="E164" s="128"/>
      <c r="F164" s="128"/>
      <c r="G164" s="128"/>
      <c r="H164" s="123">
        <v>2146909</v>
      </c>
      <c r="I164" s="102" t="s">
        <v>1440</v>
      </c>
      <c r="J164" s="74"/>
      <c r="K164" s="74"/>
      <c r="L164" s="74"/>
      <c r="M164" s="65"/>
      <c r="N164" s="65"/>
    </row>
    <row r="165" s="95" customFormat="1" ht="20.25" customHeight="1" spans="1:14">
      <c r="A165" s="126"/>
      <c r="B165" s="128"/>
      <c r="C165" s="128"/>
      <c r="D165" s="128"/>
      <c r="E165" s="128"/>
      <c r="F165" s="128"/>
      <c r="G165" s="128"/>
      <c r="H165" s="123">
        <v>2146999</v>
      </c>
      <c r="I165" s="102" t="s">
        <v>1441</v>
      </c>
      <c r="J165" s="74"/>
      <c r="K165" s="74"/>
      <c r="L165" s="74"/>
      <c r="M165" s="65" t="str">
        <f t="shared" ref="M165:M228" si="8">IFERROR(L165/J165,"")</f>
        <v/>
      </c>
      <c r="N165" s="65" t="str">
        <f t="shared" ref="N165:N228" si="9">IFERROR(L165/K165,"")</f>
        <v/>
      </c>
    </row>
    <row r="166" s="95" customFormat="1" ht="20.25" customHeight="1" spans="1:14">
      <c r="A166" s="126"/>
      <c r="B166" s="128"/>
      <c r="C166" s="128"/>
      <c r="D166" s="128"/>
      <c r="E166" s="128"/>
      <c r="F166" s="128"/>
      <c r="G166" s="128"/>
      <c r="H166" s="123">
        <v>21470</v>
      </c>
      <c r="I166" s="102" t="s">
        <v>1442</v>
      </c>
      <c r="J166" s="60">
        <f>J167+J168</f>
        <v>0</v>
      </c>
      <c r="K166" s="60">
        <f>K167+K168</f>
        <v>0</v>
      </c>
      <c r="L166" s="60">
        <f>L167+L168</f>
        <v>0</v>
      </c>
      <c r="M166" s="65" t="str">
        <f t="shared" si="8"/>
        <v/>
      </c>
      <c r="N166" s="65" t="str">
        <f t="shared" si="9"/>
        <v/>
      </c>
    </row>
    <row r="167" s="95" customFormat="1" ht="20.25" customHeight="1" spans="1:14">
      <c r="A167" s="126"/>
      <c r="B167" s="128"/>
      <c r="C167" s="128"/>
      <c r="D167" s="128"/>
      <c r="E167" s="128"/>
      <c r="F167" s="128"/>
      <c r="G167" s="128"/>
      <c r="H167" s="123">
        <v>2147001</v>
      </c>
      <c r="I167" s="133" t="s">
        <v>858</v>
      </c>
      <c r="J167" s="74"/>
      <c r="K167" s="74"/>
      <c r="L167" s="74"/>
      <c r="M167" s="65" t="str">
        <f t="shared" si="8"/>
        <v/>
      </c>
      <c r="N167" s="65" t="str">
        <f t="shared" si="9"/>
        <v/>
      </c>
    </row>
    <row r="168" s="95" customFormat="1" ht="20.25" customHeight="1" spans="1:14">
      <c r="A168" s="126"/>
      <c r="B168" s="128"/>
      <c r="C168" s="128"/>
      <c r="D168" s="128"/>
      <c r="E168" s="128"/>
      <c r="F168" s="128"/>
      <c r="G168" s="128"/>
      <c r="H168" s="123">
        <v>2147099</v>
      </c>
      <c r="I168" s="133" t="s">
        <v>1443</v>
      </c>
      <c r="J168" s="74"/>
      <c r="K168" s="74"/>
      <c r="L168" s="74"/>
      <c r="M168" s="65" t="str">
        <f t="shared" si="8"/>
        <v/>
      </c>
      <c r="N168" s="65" t="str">
        <f t="shared" si="9"/>
        <v/>
      </c>
    </row>
    <row r="169" s="95" customFormat="1" ht="20.25" customHeight="1" spans="1:14">
      <c r="A169" s="126"/>
      <c r="B169" s="128"/>
      <c r="C169" s="128"/>
      <c r="D169" s="128"/>
      <c r="E169" s="128"/>
      <c r="F169" s="128"/>
      <c r="G169" s="128"/>
      <c r="H169" s="123">
        <v>21471</v>
      </c>
      <c r="I169" s="102" t="s">
        <v>1444</v>
      </c>
      <c r="J169" s="60">
        <f>J170+J171</f>
        <v>0</v>
      </c>
      <c r="K169" s="60">
        <f>K170+K171</f>
        <v>0</v>
      </c>
      <c r="L169" s="60">
        <f>L170+L171</f>
        <v>0</v>
      </c>
      <c r="M169" s="65" t="str">
        <f t="shared" si="8"/>
        <v/>
      </c>
      <c r="N169" s="65" t="str">
        <f t="shared" si="9"/>
        <v/>
      </c>
    </row>
    <row r="170" s="95" customFormat="1" ht="20.25" customHeight="1" spans="1:14">
      <c r="A170" s="126"/>
      <c r="B170" s="128"/>
      <c r="C170" s="128"/>
      <c r="D170" s="128"/>
      <c r="E170" s="128"/>
      <c r="F170" s="128"/>
      <c r="G170" s="128"/>
      <c r="H170" s="123">
        <v>2147101</v>
      </c>
      <c r="I170" s="133" t="s">
        <v>858</v>
      </c>
      <c r="J170" s="74"/>
      <c r="K170" s="74"/>
      <c r="L170" s="74"/>
      <c r="M170" s="65" t="str">
        <f t="shared" si="8"/>
        <v/>
      </c>
      <c r="N170" s="65" t="str">
        <f t="shared" si="9"/>
        <v/>
      </c>
    </row>
    <row r="171" s="95" customFormat="1" ht="20.25" customHeight="1" spans="1:14">
      <c r="A171" s="126"/>
      <c r="B171" s="128"/>
      <c r="C171" s="128"/>
      <c r="D171" s="128"/>
      <c r="E171" s="128"/>
      <c r="F171" s="128"/>
      <c r="G171" s="128"/>
      <c r="H171" s="123">
        <v>2147199</v>
      </c>
      <c r="I171" s="133" t="s">
        <v>1445</v>
      </c>
      <c r="J171" s="74"/>
      <c r="K171" s="74"/>
      <c r="L171" s="74"/>
      <c r="M171" s="65" t="str">
        <f t="shared" si="8"/>
        <v/>
      </c>
      <c r="N171" s="65" t="str">
        <f t="shared" si="9"/>
        <v/>
      </c>
    </row>
    <row r="172" s="95" customFormat="1" ht="20.25" customHeight="1" spans="1:14">
      <c r="A172" s="126"/>
      <c r="B172" s="128"/>
      <c r="C172" s="128"/>
      <c r="D172" s="128"/>
      <c r="E172" s="128"/>
      <c r="F172" s="128"/>
      <c r="G172" s="128"/>
      <c r="H172" s="123">
        <v>21472</v>
      </c>
      <c r="I172" s="102" t="s">
        <v>1446</v>
      </c>
      <c r="J172" s="135"/>
      <c r="K172" s="135"/>
      <c r="L172" s="135"/>
      <c r="M172" s="65" t="str">
        <f t="shared" si="8"/>
        <v/>
      </c>
      <c r="N172" s="65" t="str">
        <f t="shared" si="9"/>
        <v/>
      </c>
    </row>
    <row r="173" s="95" customFormat="1" ht="20.25" customHeight="1" spans="1:14">
      <c r="A173" s="126"/>
      <c r="B173" s="128"/>
      <c r="C173" s="128"/>
      <c r="D173" s="128"/>
      <c r="E173" s="128"/>
      <c r="F173" s="128"/>
      <c r="G173" s="128"/>
      <c r="H173" s="123">
        <v>215</v>
      </c>
      <c r="I173" s="125" t="s">
        <v>1447</v>
      </c>
      <c r="J173" s="63">
        <f>J174</f>
        <v>0</v>
      </c>
      <c r="K173" s="63">
        <f>K174</f>
        <v>0</v>
      </c>
      <c r="L173" s="63">
        <f>L174</f>
        <v>0</v>
      </c>
      <c r="M173" s="65" t="str">
        <f t="shared" si="8"/>
        <v/>
      </c>
      <c r="N173" s="65" t="str">
        <f t="shared" si="9"/>
        <v/>
      </c>
    </row>
    <row r="174" s="95" customFormat="1" ht="20.25" customHeight="1" spans="1:14">
      <c r="A174" s="126"/>
      <c r="B174" s="128"/>
      <c r="C174" s="128"/>
      <c r="D174" s="128"/>
      <c r="E174" s="128"/>
      <c r="F174" s="128"/>
      <c r="G174" s="128"/>
      <c r="H174" s="123">
        <v>21562</v>
      </c>
      <c r="I174" s="102" t="s">
        <v>1448</v>
      </c>
      <c r="J174" s="60">
        <f>J175+J176</f>
        <v>0</v>
      </c>
      <c r="K174" s="60">
        <f>K175+K176</f>
        <v>0</v>
      </c>
      <c r="L174" s="60">
        <f>L175+L176</f>
        <v>0</v>
      </c>
      <c r="M174" s="65" t="str">
        <f t="shared" si="8"/>
        <v/>
      </c>
      <c r="N174" s="65" t="str">
        <f t="shared" si="9"/>
        <v/>
      </c>
    </row>
    <row r="175" s="95" customFormat="1" ht="20.25" customHeight="1" spans="1:14">
      <c r="A175" s="126"/>
      <c r="B175" s="128"/>
      <c r="C175" s="128"/>
      <c r="D175" s="128"/>
      <c r="E175" s="128"/>
      <c r="F175" s="128"/>
      <c r="G175" s="128"/>
      <c r="H175" s="123">
        <v>2156202</v>
      </c>
      <c r="I175" s="102" t="s">
        <v>1449</v>
      </c>
      <c r="J175" s="74"/>
      <c r="K175" s="74"/>
      <c r="L175" s="74"/>
      <c r="M175" s="65" t="str">
        <f t="shared" si="8"/>
        <v/>
      </c>
      <c r="N175" s="65" t="str">
        <f t="shared" si="9"/>
        <v/>
      </c>
    </row>
    <row r="176" s="95" customFormat="1" ht="20.25" customHeight="1" spans="1:14">
      <c r="A176" s="126"/>
      <c r="B176" s="128"/>
      <c r="C176" s="128"/>
      <c r="D176" s="128"/>
      <c r="E176" s="128"/>
      <c r="F176" s="128"/>
      <c r="G176" s="128"/>
      <c r="H176" s="123">
        <v>2156299</v>
      </c>
      <c r="I176" s="102" t="s">
        <v>1450</v>
      </c>
      <c r="J176" s="74"/>
      <c r="K176" s="74"/>
      <c r="L176" s="74"/>
      <c r="M176" s="65" t="str">
        <f t="shared" si="8"/>
        <v/>
      </c>
      <c r="N176" s="65" t="str">
        <f t="shared" si="9"/>
        <v/>
      </c>
    </row>
    <row r="177" s="95" customFormat="1" ht="20.25" customHeight="1" spans="1:14">
      <c r="A177" s="126"/>
      <c r="B177" s="128"/>
      <c r="C177" s="128"/>
      <c r="D177" s="128"/>
      <c r="E177" s="128"/>
      <c r="F177" s="128"/>
      <c r="G177" s="128"/>
      <c r="H177" s="123">
        <v>229</v>
      </c>
      <c r="I177" s="125" t="s">
        <v>1451</v>
      </c>
      <c r="J177" s="63">
        <f>J178+J182+J192+J191</f>
        <v>27702</v>
      </c>
      <c r="K177" s="63">
        <f>K178+K182+K192+K191</f>
        <v>98205</v>
      </c>
      <c r="L177" s="63">
        <f>L178+L182+L192+L191</f>
        <v>95535</v>
      </c>
      <c r="M177" s="65">
        <f t="shared" si="8"/>
        <v>3.44866796621183</v>
      </c>
      <c r="N177" s="65">
        <f t="shared" si="9"/>
        <v>0.972811974950359</v>
      </c>
    </row>
    <row r="178" s="95" customFormat="1" ht="20.25" customHeight="1" spans="1:14">
      <c r="A178" s="126"/>
      <c r="B178" s="128"/>
      <c r="C178" s="128"/>
      <c r="D178" s="128"/>
      <c r="E178" s="128"/>
      <c r="F178" s="128"/>
      <c r="G178" s="128"/>
      <c r="H178" s="123">
        <v>22904</v>
      </c>
      <c r="I178" s="102" t="s">
        <v>1452</v>
      </c>
      <c r="J178" s="60">
        <f>SUM(J179:J181)</f>
        <v>27102</v>
      </c>
      <c r="K178" s="60">
        <f>SUM(K179:K181)</f>
        <v>97565</v>
      </c>
      <c r="L178" s="60">
        <f>SUM(L179:L181)</f>
        <v>94035</v>
      </c>
      <c r="M178" s="65">
        <f t="shared" si="8"/>
        <v>3.46967013504538</v>
      </c>
      <c r="N178" s="65">
        <f t="shared" si="9"/>
        <v>0.963818992466561</v>
      </c>
    </row>
    <row r="179" s="95" customFormat="1" ht="20.25" customHeight="1" spans="1:14">
      <c r="A179" s="126"/>
      <c r="B179" s="128"/>
      <c r="C179" s="128"/>
      <c r="D179" s="128"/>
      <c r="E179" s="128"/>
      <c r="F179" s="128"/>
      <c r="G179" s="128"/>
      <c r="H179" s="123">
        <v>2290401</v>
      </c>
      <c r="I179" s="102" t="s">
        <v>1453</v>
      </c>
      <c r="J179" s="74"/>
      <c r="K179" s="74"/>
      <c r="L179" s="74"/>
      <c r="M179" s="65" t="str">
        <f t="shared" si="8"/>
        <v/>
      </c>
      <c r="N179" s="65" t="str">
        <f t="shared" si="9"/>
        <v/>
      </c>
    </row>
    <row r="180" s="95" customFormat="1" ht="20.25" customHeight="1" spans="1:14">
      <c r="A180" s="126"/>
      <c r="B180" s="128"/>
      <c r="C180" s="128"/>
      <c r="D180" s="128"/>
      <c r="E180" s="128"/>
      <c r="F180" s="128"/>
      <c r="G180" s="128"/>
      <c r="H180" s="123">
        <v>2290402</v>
      </c>
      <c r="I180" s="102" t="s">
        <v>1454</v>
      </c>
      <c r="J180" s="74">
        <v>27102</v>
      </c>
      <c r="K180" s="74">
        <v>97565</v>
      </c>
      <c r="L180" s="74">
        <v>94035</v>
      </c>
      <c r="M180" s="65">
        <f t="shared" si="8"/>
        <v>3.46967013504538</v>
      </c>
      <c r="N180" s="65">
        <f t="shared" si="9"/>
        <v>0.963818992466561</v>
      </c>
    </row>
    <row r="181" s="95" customFormat="1" ht="20.25" customHeight="1" spans="1:14">
      <c r="A181" s="126"/>
      <c r="B181" s="128"/>
      <c r="C181" s="128"/>
      <c r="D181" s="128"/>
      <c r="E181" s="128"/>
      <c r="F181" s="128"/>
      <c r="G181" s="128"/>
      <c r="H181" s="123">
        <v>2290403</v>
      </c>
      <c r="I181" s="102" t="s">
        <v>1455</v>
      </c>
      <c r="J181" s="74"/>
      <c r="K181" s="74"/>
      <c r="L181" s="74"/>
      <c r="M181" s="65" t="str">
        <f t="shared" si="8"/>
        <v/>
      </c>
      <c r="N181" s="65" t="str">
        <f t="shared" si="9"/>
        <v/>
      </c>
    </row>
    <row r="182" s="95" customFormat="1" ht="20.25" customHeight="1" spans="1:14">
      <c r="A182" s="126"/>
      <c r="B182" s="128"/>
      <c r="C182" s="128"/>
      <c r="D182" s="128"/>
      <c r="E182" s="128"/>
      <c r="F182" s="128"/>
      <c r="G182" s="128"/>
      <c r="H182" s="123">
        <v>22908</v>
      </c>
      <c r="I182" s="102" t="s">
        <v>1456</v>
      </c>
      <c r="J182" s="60">
        <f>SUM(J183:J190)</f>
        <v>0</v>
      </c>
      <c r="K182" s="60">
        <f>SUM(K183:K190)</f>
        <v>0</v>
      </c>
      <c r="L182" s="60">
        <f>SUM(L183:L190)</f>
        <v>0</v>
      </c>
      <c r="M182" s="65" t="str">
        <f t="shared" si="8"/>
        <v/>
      </c>
      <c r="N182" s="65" t="str">
        <f t="shared" si="9"/>
        <v/>
      </c>
    </row>
    <row r="183" s="95" customFormat="1" ht="20.25" customHeight="1" spans="1:14">
      <c r="A183" s="126"/>
      <c r="B183" s="128"/>
      <c r="C183" s="128"/>
      <c r="D183" s="128"/>
      <c r="E183" s="128"/>
      <c r="F183" s="128"/>
      <c r="G183" s="128"/>
      <c r="H183" s="123">
        <v>2290802</v>
      </c>
      <c r="I183" s="102" t="s">
        <v>1457</v>
      </c>
      <c r="J183" s="74"/>
      <c r="K183" s="74"/>
      <c r="L183" s="74"/>
      <c r="M183" s="65" t="str">
        <f t="shared" si="8"/>
        <v/>
      </c>
      <c r="N183" s="65" t="str">
        <f t="shared" si="9"/>
        <v/>
      </c>
    </row>
    <row r="184" s="95" customFormat="1" ht="20.25" customHeight="1" spans="1:14">
      <c r="A184" s="126"/>
      <c r="B184" s="128"/>
      <c r="C184" s="128"/>
      <c r="D184" s="128"/>
      <c r="E184" s="128"/>
      <c r="F184" s="128"/>
      <c r="G184" s="128"/>
      <c r="H184" s="123">
        <v>2290803</v>
      </c>
      <c r="I184" s="102" t="s">
        <v>1458</v>
      </c>
      <c r="J184" s="74"/>
      <c r="K184" s="74"/>
      <c r="L184" s="74"/>
      <c r="M184" s="65" t="str">
        <f t="shared" si="8"/>
        <v/>
      </c>
      <c r="N184" s="65" t="str">
        <f t="shared" si="9"/>
        <v/>
      </c>
    </row>
    <row r="185" s="95" customFormat="1" ht="20.25" customHeight="1" spans="1:14">
      <c r="A185" s="126"/>
      <c r="B185" s="128"/>
      <c r="C185" s="128"/>
      <c r="D185" s="128"/>
      <c r="E185" s="128"/>
      <c r="F185" s="128"/>
      <c r="G185" s="128"/>
      <c r="H185" s="123">
        <v>2290804</v>
      </c>
      <c r="I185" s="102" t="s">
        <v>1459</v>
      </c>
      <c r="J185" s="74"/>
      <c r="K185" s="74"/>
      <c r="L185" s="74"/>
      <c r="M185" s="65" t="str">
        <f t="shared" si="8"/>
        <v/>
      </c>
      <c r="N185" s="65" t="str">
        <f t="shared" si="9"/>
        <v/>
      </c>
    </row>
    <row r="186" s="95" customFormat="1" ht="20.25" customHeight="1" spans="1:14">
      <c r="A186" s="126"/>
      <c r="B186" s="128"/>
      <c r="C186" s="128"/>
      <c r="D186" s="128"/>
      <c r="E186" s="128"/>
      <c r="F186" s="128"/>
      <c r="G186" s="128"/>
      <c r="H186" s="123">
        <v>2290805</v>
      </c>
      <c r="I186" s="102" t="s">
        <v>1460</v>
      </c>
      <c r="J186" s="74"/>
      <c r="K186" s="74"/>
      <c r="L186" s="74"/>
      <c r="M186" s="65" t="str">
        <f t="shared" si="8"/>
        <v/>
      </c>
      <c r="N186" s="65" t="str">
        <f t="shared" si="9"/>
        <v/>
      </c>
    </row>
    <row r="187" s="95" customFormat="1" ht="20.25" customHeight="1" spans="1:14">
      <c r="A187" s="126"/>
      <c r="B187" s="128"/>
      <c r="C187" s="128"/>
      <c r="D187" s="128"/>
      <c r="E187" s="128"/>
      <c r="F187" s="128"/>
      <c r="G187" s="128"/>
      <c r="H187" s="123">
        <v>2290806</v>
      </c>
      <c r="I187" s="102" t="s">
        <v>1461</v>
      </c>
      <c r="J187" s="74"/>
      <c r="K187" s="74"/>
      <c r="L187" s="74"/>
      <c r="M187" s="65" t="str">
        <f t="shared" si="8"/>
        <v/>
      </c>
      <c r="N187" s="65" t="str">
        <f t="shared" si="9"/>
        <v/>
      </c>
    </row>
    <row r="188" s="95" customFormat="1" ht="20.25" customHeight="1" spans="1:14">
      <c r="A188" s="126"/>
      <c r="B188" s="128"/>
      <c r="C188" s="128"/>
      <c r="D188" s="128"/>
      <c r="E188" s="128"/>
      <c r="F188" s="128"/>
      <c r="G188" s="128"/>
      <c r="H188" s="123">
        <v>2290807</v>
      </c>
      <c r="I188" s="102" t="s">
        <v>1462</v>
      </c>
      <c r="J188" s="74"/>
      <c r="K188" s="74"/>
      <c r="L188" s="74"/>
      <c r="M188" s="65" t="str">
        <f t="shared" si="8"/>
        <v/>
      </c>
      <c r="N188" s="65" t="str">
        <f t="shared" si="9"/>
        <v/>
      </c>
    </row>
    <row r="189" s="95" customFormat="1" ht="20.25" customHeight="1" spans="1:14">
      <c r="A189" s="126"/>
      <c r="B189" s="128"/>
      <c r="C189" s="128"/>
      <c r="D189" s="128"/>
      <c r="E189" s="128"/>
      <c r="F189" s="128"/>
      <c r="G189" s="128"/>
      <c r="H189" s="123">
        <v>2290808</v>
      </c>
      <c r="I189" s="102" t="s">
        <v>1463</v>
      </c>
      <c r="J189" s="74"/>
      <c r="K189" s="74"/>
      <c r="L189" s="74"/>
      <c r="M189" s="65" t="str">
        <f t="shared" si="8"/>
        <v/>
      </c>
      <c r="N189" s="65" t="str">
        <f t="shared" si="9"/>
        <v/>
      </c>
    </row>
    <row r="190" s="95" customFormat="1" ht="20.25" customHeight="1" spans="1:14">
      <c r="A190" s="126"/>
      <c r="B190" s="128"/>
      <c r="C190" s="128"/>
      <c r="D190" s="128"/>
      <c r="E190" s="128"/>
      <c r="F190" s="128"/>
      <c r="G190" s="128"/>
      <c r="H190" s="123">
        <v>2290899</v>
      </c>
      <c r="I190" s="102" t="s">
        <v>1464</v>
      </c>
      <c r="J190" s="74"/>
      <c r="K190" s="74"/>
      <c r="L190" s="74"/>
      <c r="M190" s="65" t="str">
        <f t="shared" si="8"/>
        <v/>
      </c>
      <c r="N190" s="65" t="str">
        <f t="shared" si="9"/>
        <v/>
      </c>
    </row>
    <row r="191" s="95" customFormat="1" ht="20.25" customHeight="1" spans="1:14">
      <c r="A191" s="126"/>
      <c r="B191" s="128"/>
      <c r="C191" s="128"/>
      <c r="D191" s="128"/>
      <c r="E191" s="128"/>
      <c r="F191" s="128"/>
      <c r="G191" s="128"/>
      <c r="H191" s="123">
        <v>22909</v>
      </c>
      <c r="I191" s="102" t="s">
        <v>1465</v>
      </c>
      <c r="J191" s="135"/>
      <c r="K191" s="135"/>
      <c r="L191" s="135"/>
      <c r="M191" s="65" t="str">
        <f t="shared" si="8"/>
        <v/>
      </c>
      <c r="N191" s="65" t="str">
        <f t="shared" si="9"/>
        <v/>
      </c>
    </row>
    <row r="192" s="95" customFormat="1" ht="20.25" customHeight="1" spans="1:14">
      <c r="A192" s="126"/>
      <c r="B192" s="128"/>
      <c r="C192" s="128"/>
      <c r="D192" s="128"/>
      <c r="E192" s="128"/>
      <c r="F192" s="128"/>
      <c r="G192" s="128"/>
      <c r="H192" s="123">
        <v>22960</v>
      </c>
      <c r="I192" s="102" t="s">
        <v>1466</v>
      </c>
      <c r="J192" s="60">
        <f>SUM(J193:J202)</f>
        <v>600</v>
      </c>
      <c r="K192" s="60">
        <f>SUM(K193:K202)</f>
        <v>640</v>
      </c>
      <c r="L192" s="60">
        <f>SUM(L193:L202)</f>
        <v>1500</v>
      </c>
      <c r="M192" s="65">
        <f t="shared" si="8"/>
        <v>2.5</v>
      </c>
      <c r="N192" s="65">
        <f t="shared" si="9"/>
        <v>2.34375</v>
      </c>
    </row>
    <row r="193" s="95" customFormat="1" ht="20.25" customHeight="1" spans="1:14">
      <c r="A193" s="126"/>
      <c r="B193" s="128"/>
      <c r="C193" s="128"/>
      <c r="D193" s="128"/>
      <c r="E193" s="128"/>
      <c r="F193" s="128"/>
      <c r="G193" s="128"/>
      <c r="H193" s="123">
        <v>2296002</v>
      </c>
      <c r="I193" s="102" t="s">
        <v>1467</v>
      </c>
      <c r="J193" s="74">
        <v>100</v>
      </c>
      <c r="K193" s="74"/>
      <c r="L193" s="74"/>
      <c r="M193" s="65">
        <f t="shared" si="8"/>
        <v>0</v>
      </c>
      <c r="N193" s="65" t="str">
        <f t="shared" si="9"/>
        <v/>
      </c>
    </row>
    <row r="194" s="95" customFormat="1" ht="20.25" customHeight="1" spans="1:14">
      <c r="A194" s="126"/>
      <c r="B194" s="128"/>
      <c r="C194" s="128"/>
      <c r="D194" s="128"/>
      <c r="E194" s="128"/>
      <c r="F194" s="128"/>
      <c r="G194" s="128"/>
      <c r="H194" s="123">
        <v>2296003</v>
      </c>
      <c r="I194" s="102" t="s">
        <v>1468</v>
      </c>
      <c r="J194" s="74">
        <v>100</v>
      </c>
      <c r="K194" s="74">
        <v>453</v>
      </c>
      <c r="L194" s="74">
        <v>1250</v>
      </c>
      <c r="M194" s="65">
        <f t="shared" si="8"/>
        <v>12.5</v>
      </c>
      <c r="N194" s="65">
        <f t="shared" si="9"/>
        <v>2.75938189845475</v>
      </c>
    </row>
    <row r="195" s="95" customFormat="1" ht="20.25" customHeight="1" spans="1:14">
      <c r="A195" s="126"/>
      <c r="B195" s="128"/>
      <c r="C195" s="128"/>
      <c r="D195" s="128"/>
      <c r="E195" s="128"/>
      <c r="F195" s="128"/>
      <c r="G195" s="128"/>
      <c r="H195" s="123">
        <v>2296004</v>
      </c>
      <c r="I195" s="102" t="s">
        <v>1469</v>
      </c>
      <c r="J195" s="74">
        <v>100</v>
      </c>
      <c r="K195" s="74">
        <v>110</v>
      </c>
      <c r="L195" s="74">
        <v>100</v>
      </c>
      <c r="M195" s="65">
        <f t="shared" si="8"/>
        <v>1</v>
      </c>
      <c r="N195" s="65">
        <f t="shared" si="9"/>
        <v>0.909090909090909</v>
      </c>
    </row>
    <row r="196" s="95" customFormat="1" ht="20.25" customHeight="1" spans="1:14">
      <c r="A196" s="126"/>
      <c r="B196" s="128"/>
      <c r="C196" s="128"/>
      <c r="D196" s="128"/>
      <c r="E196" s="128"/>
      <c r="F196" s="128"/>
      <c r="G196" s="128"/>
      <c r="H196" s="123">
        <v>2296005</v>
      </c>
      <c r="I196" s="102" t="s">
        <v>1470</v>
      </c>
      <c r="J196" s="74"/>
      <c r="K196" s="74">
        <v>18</v>
      </c>
      <c r="L196" s="74">
        <v>50</v>
      </c>
      <c r="M196" s="65" t="str">
        <f t="shared" si="8"/>
        <v/>
      </c>
      <c r="N196" s="65">
        <f t="shared" si="9"/>
        <v>2.77777777777778</v>
      </c>
    </row>
    <row r="197" s="95" customFormat="1" ht="20.25" customHeight="1" spans="1:14">
      <c r="A197" s="126"/>
      <c r="B197" s="128"/>
      <c r="C197" s="128"/>
      <c r="D197" s="128"/>
      <c r="E197" s="128"/>
      <c r="F197" s="128"/>
      <c r="G197" s="128"/>
      <c r="H197" s="123">
        <v>2296006</v>
      </c>
      <c r="I197" s="102" t="s">
        <v>1471</v>
      </c>
      <c r="J197" s="74">
        <v>100</v>
      </c>
      <c r="K197" s="74">
        <v>59</v>
      </c>
      <c r="L197" s="74">
        <v>100</v>
      </c>
      <c r="M197" s="65">
        <f t="shared" si="8"/>
        <v>1</v>
      </c>
      <c r="N197" s="65">
        <f t="shared" si="9"/>
        <v>1.69491525423729</v>
      </c>
    </row>
    <row r="198" s="95" customFormat="1" ht="20.25" customHeight="1" spans="1:14">
      <c r="A198" s="126"/>
      <c r="B198" s="128"/>
      <c r="C198" s="128"/>
      <c r="D198" s="128"/>
      <c r="E198" s="128"/>
      <c r="F198" s="128"/>
      <c r="G198" s="128"/>
      <c r="H198" s="123">
        <v>2296010</v>
      </c>
      <c r="I198" s="102" t="s">
        <v>1472</v>
      </c>
      <c r="J198" s="74"/>
      <c r="K198" s="74"/>
      <c r="L198" s="74"/>
      <c r="M198" s="65" t="str">
        <f t="shared" si="8"/>
        <v/>
      </c>
      <c r="N198" s="65" t="str">
        <f t="shared" si="9"/>
        <v/>
      </c>
    </row>
    <row r="199" s="95" customFormat="1" ht="20.25" customHeight="1" spans="1:14">
      <c r="A199" s="126"/>
      <c r="B199" s="128"/>
      <c r="C199" s="128"/>
      <c r="D199" s="128"/>
      <c r="E199" s="128"/>
      <c r="F199" s="128"/>
      <c r="G199" s="128"/>
      <c r="H199" s="123">
        <v>2296011</v>
      </c>
      <c r="I199" s="134" t="s">
        <v>1473</v>
      </c>
      <c r="J199" s="74"/>
      <c r="K199" s="74"/>
      <c r="L199" s="74"/>
      <c r="M199" s="65" t="str">
        <f t="shared" si="8"/>
        <v/>
      </c>
      <c r="N199" s="65" t="str">
        <f t="shared" si="9"/>
        <v/>
      </c>
    </row>
    <row r="200" s="95" customFormat="1" ht="20.25" customHeight="1" spans="1:14">
      <c r="A200" s="126"/>
      <c r="B200" s="128"/>
      <c r="C200" s="128"/>
      <c r="D200" s="128"/>
      <c r="E200" s="128"/>
      <c r="F200" s="128"/>
      <c r="G200" s="128"/>
      <c r="H200" s="123">
        <v>2296012</v>
      </c>
      <c r="I200" s="102" t="s">
        <v>1474</v>
      </c>
      <c r="J200" s="74"/>
      <c r="K200" s="74"/>
      <c r="L200" s="74"/>
      <c r="M200" s="65" t="str">
        <f t="shared" si="8"/>
        <v/>
      </c>
      <c r="N200" s="65" t="str">
        <f t="shared" si="9"/>
        <v/>
      </c>
    </row>
    <row r="201" s="95" customFormat="1" ht="20.25" customHeight="1" spans="1:14">
      <c r="A201" s="126"/>
      <c r="B201" s="128"/>
      <c r="C201" s="128"/>
      <c r="D201" s="128"/>
      <c r="E201" s="128"/>
      <c r="F201" s="128"/>
      <c r="G201" s="128"/>
      <c r="H201" s="123">
        <v>2296013</v>
      </c>
      <c r="I201" s="102" t="s">
        <v>1475</v>
      </c>
      <c r="J201" s="74">
        <v>100</v>
      </c>
      <c r="K201" s="74"/>
      <c r="L201" s="74"/>
      <c r="M201" s="65">
        <f t="shared" si="8"/>
        <v>0</v>
      </c>
      <c r="N201" s="65" t="str">
        <f t="shared" si="9"/>
        <v/>
      </c>
    </row>
    <row r="202" s="95" customFormat="1" ht="20.25" customHeight="1" spans="1:14">
      <c r="A202" s="126"/>
      <c r="B202" s="128"/>
      <c r="C202" s="128"/>
      <c r="D202" s="128"/>
      <c r="E202" s="128"/>
      <c r="F202" s="128"/>
      <c r="G202" s="128"/>
      <c r="H202" s="123">
        <v>2296099</v>
      </c>
      <c r="I202" s="102" t="s">
        <v>1476</v>
      </c>
      <c r="J202" s="74">
        <v>100</v>
      </c>
      <c r="K202" s="74"/>
      <c r="L202" s="74"/>
      <c r="M202" s="65">
        <f t="shared" si="8"/>
        <v>0</v>
      </c>
      <c r="N202" s="65" t="str">
        <f t="shared" si="9"/>
        <v/>
      </c>
    </row>
    <row r="203" s="95" customFormat="1" ht="20.25" customHeight="1" spans="1:14">
      <c r="A203" s="126"/>
      <c r="B203" s="128"/>
      <c r="C203" s="128"/>
      <c r="D203" s="128"/>
      <c r="E203" s="128"/>
      <c r="F203" s="128"/>
      <c r="G203" s="128"/>
      <c r="H203" s="123">
        <v>232</v>
      </c>
      <c r="I203" s="125" t="s">
        <v>1477</v>
      </c>
      <c r="J203" s="63">
        <f>SUM(J204:J218)</f>
        <v>6500</v>
      </c>
      <c r="K203" s="63">
        <f>SUM(K204:K218)</f>
        <v>7542</v>
      </c>
      <c r="L203" s="63">
        <f>SUM(L204:L218)</f>
        <v>10475</v>
      </c>
      <c r="M203" s="65">
        <f t="shared" si="8"/>
        <v>1.61153846153846</v>
      </c>
      <c r="N203" s="65">
        <f t="shared" si="9"/>
        <v>1.38888888888889</v>
      </c>
    </row>
    <row r="204" s="95" customFormat="1" ht="20.25" customHeight="1" spans="1:14">
      <c r="A204" s="126"/>
      <c r="B204" s="128"/>
      <c r="C204" s="128"/>
      <c r="D204" s="128"/>
      <c r="E204" s="128"/>
      <c r="F204" s="128"/>
      <c r="G204" s="128"/>
      <c r="H204" s="123">
        <v>2320401</v>
      </c>
      <c r="I204" s="125" t="s">
        <v>1478</v>
      </c>
      <c r="J204" s="74"/>
      <c r="K204" s="74"/>
      <c r="L204" s="74"/>
      <c r="M204" s="65" t="str">
        <f t="shared" si="8"/>
        <v/>
      </c>
      <c r="N204" s="65" t="str">
        <f t="shared" si="9"/>
        <v/>
      </c>
    </row>
    <row r="205" s="95" customFormat="1" ht="20.25" customHeight="1" spans="1:14">
      <c r="A205" s="126"/>
      <c r="B205" s="128"/>
      <c r="C205" s="128"/>
      <c r="D205" s="128"/>
      <c r="E205" s="128"/>
      <c r="F205" s="128"/>
      <c r="G205" s="128"/>
      <c r="H205" s="123">
        <v>2320405</v>
      </c>
      <c r="I205" s="125" t="s">
        <v>1479</v>
      </c>
      <c r="J205" s="74"/>
      <c r="K205" s="74"/>
      <c r="L205" s="74"/>
      <c r="M205" s="65" t="str">
        <f t="shared" si="8"/>
        <v/>
      </c>
      <c r="N205" s="65" t="str">
        <f t="shared" si="9"/>
        <v/>
      </c>
    </row>
    <row r="206" s="95" customFormat="1" ht="20.25" customHeight="1" spans="1:14">
      <c r="A206" s="126"/>
      <c r="B206" s="128"/>
      <c r="C206" s="128"/>
      <c r="D206" s="128"/>
      <c r="E206" s="128"/>
      <c r="F206" s="128"/>
      <c r="G206" s="128"/>
      <c r="H206" s="123">
        <v>2320411</v>
      </c>
      <c r="I206" s="125" t="s">
        <v>1480</v>
      </c>
      <c r="J206" s="74">
        <v>3000</v>
      </c>
      <c r="K206" s="74">
        <v>3009</v>
      </c>
      <c r="L206" s="74">
        <v>10475</v>
      </c>
      <c r="M206" s="65">
        <f t="shared" si="8"/>
        <v>3.49166666666667</v>
      </c>
      <c r="N206" s="65">
        <f t="shared" si="9"/>
        <v>3.48122299767365</v>
      </c>
    </row>
    <row r="207" s="95" customFormat="1" ht="20.25" customHeight="1" spans="1:14">
      <c r="A207" s="126"/>
      <c r="B207" s="128"/>
      <c r="C207" s="128"/>
      <c r="D207" s="128"/>
      <c r="E207" s="128"/>
      <c r="F207" s="128"/>
      <c r="G207" s="128"/>
      <c r="H207" s="123">
        <v>2320413</v>
      </c>
      <c r="I207" s="125" t="s">
        <v>1481</v>
      </c>
      <c r="J207" s="74"/>
      <c r="K207" s="74"/>
      <c r="L207" s="74"/>
      <c r="M207" s="65" t="str">
        <f t="shared" si="8"/>
        <v/>
      </c>
      <c r="N207" s="65" t="str">
        <f t="shared" si="9"/>
        <v/>
      </c>
    </row>
    <row r="208" s="95" customFormat="1" ht="20.25" customHeight="1" spans="1:14">
      <c r="A208" s="126"/>
      <c r="B208" s="128"/>
      <c r="C208" s="128"/>
      <c r="D208" s="128"/>
      <c r="E208" s="128"/>
      <c r="F208" s="128"/>
      <c r="G208" s="128"/>
      <c r="H208" s="123">
        <v>2320414</v>
      </c>
      <c r="I208" s="125" t="s">
        <v>1482</v>
      </c>
      <c r="J208" s="74"/>
      <c r="K208" s="74"/>
      <c r="L208" s="74"/>
      <c r="M208" s="65" t="str">
        <f t="shared" si="8"/>
        <v/>
      </c>
      <c r="N208" s="65" t="str">
        <f t="shared" si="9"/>
        <v/>
      </c>
    </row>
    <row r="209" s="95" customFormat="1" ht="20.25" customHeight="1" spans="1:14">
      <c r="A209" s="126"/>
      <c r="B209" s="128"/>
      <c r="C209" s="128"/>
      <c r="D209" s="128"/>
      <c r="E209" s="128"/>
      <c r="F209" s="128"/>
      <c r="G209" s="128"/>
      <c r="H209" s="123">
        <v>2320416</v>
      </c>
      <c r="I209" s="125" t="s">
        <v>1483</v>
      </c>
      <c r="J209" s="74"/>
      <c r="K209" s="74"/>
      <c r="L209" s="74"/>
      <c r="M209" s="65" t="str">
        <f t="shared" si="8"/>
        <v/>
      </c>
      <c r="N209" s="65" t="str">
        <f t="shared" si="9"/>
        <v/>
      </c>
    </row>
    <row r="210" s="95" customFormat="1" ht="20.25" customHeight="1" spans="1:14">
      <c r="A210" s="126"/>
      <c r="B210" s="128"/>
      <c r="C210" s="128"/>
      <c r="D210" s="128"/>
      <c r="E210" s="128"/>
      <c r="F210" s="128"/>
      <c r="G210" s="128"/>
      <c r="H210" s="123">
        <v>2320417</v>
      </c>
      <c r="I210" s="125" t="s">
        <v>1484</v>
      </c>
      <c r="J210" s="74"/>
      <c r="K210" s="74"/>
      <c r="L210" s="74"/>
      <c r="M210" s="65" t="str">
        <f t="shared" si="8"/>
        <v/>
      </c>
      <c r="N210" s="65" t="str">
        <f t="shared" si="9"/>
        <v/>
      </c>
    </row>
    <row r="211" s="95" customFormat="1" ht="20.25" customHeight="1" spans="1:14">
      <c r="A211" s="126"/>
      <c r="B211" s="128"/>
      <c r="C211" s="128"/>
      <c r="D211" s="128"/>
      <c r="E211" s="128"/>
      <c r="F211" s="128"/>
      <c r="G211" s="128"/>
      <c r="H211" s="123">
        <v>2320418</v>
      </c>
      <c r="I211" s="125" t="s">
        <v>1485</v>
      </c>
      <c r="J211" s="74"/>
      <c r="K211" s="74"/>
      <c r="L211" s="74"/>
      <c r="M211" s="65" t="str">
        <f t="shared" si="8"/>
        <v/>
      </c>
      <c r="N211" s="65" t="str">
        <f t="shared" si="9"/>
        <v/>
      </c>
    </row>
    <row r="212" s="95" customFormat="1" ht="20.25" customHeight="1" spans="1:14">
      <c r="A212" s="126"/>
      <c r="B212" s="128"/>
      <c r="C212" s="128"/>
      <c r="D212" s="128"/>
      <c r="E212" s="128"/>
      <c r="F212" s="128"/>
      <c r="G212" s="128"/>
      <c r="H212" s="123">
        <v>2320419</v>
      </c>
      <c r="I212" s="125" t="s">
        <v>1486</v>
      </c>
      <c r="J212" s="74"/>
      <c r="K212" s="74"/>
      <c r="L212" s="74"/>
      <c r="M212" s="65" t="str">
        <f t="shared" si="8"/>
        <v/>
      </c>
      <c r="N212" s="65" t="str">
        <f t="shared" si="9"/>
        <v/>
      </c>
    </row>
    <row r="213" s="95" customFormat="1" ht="20.25" customHeight="1" spans="1:14">
      <c r="A213" s="126"/>
      <c r="B213" s="128"/>
      <c r="C213" s="128"/>
      <c r="D213" s="128"/>
      <c r="E213" s="128"/>
      <c r="F213" s="128"/>
      <c r="G213" s="128"/>
      <c r="H213" s="123">
        <v>2320420</v>
      </c>
      <c r="I213" s="125" t="s">
        <v>1487</v>
      </c>
      <c r="J213" s="74"/>
      <c r="K213" s="74"/>
      <c r="L213" s="74"/>
      <c r="M213" s="65" t="str">
        <f t="shared" si="8"/>
        <v/>
      </c>
      <c r="N213" s="65" t="str">
        <f t="shared" si="9"/>
        <v/>
      </c>
    </row>
    <row r="214" s="95" customFormat="1" ht="20.25" customHeight="1" spans="1:14">
      <c r="A214" s="126"/>
      <c r="B214" s="128"/>
      <c r="C214" s="128"/>
      <c r="D214" s="128"/>
      <c r="E214" s="128"/>
      <c r="F214" s="128"/>
      <c r="G214" s="128"/>
      <c r="H214" s="123">
        <v>2320431</v>
      </c>
      <c r="I214" s="125" t="s">
        <v>1488</v>
      </c>
      <c r="J214" s="74">
        <v>3035</v>
      </c>
      <c r="K214" s="74">
        <v>2227</v>
      </c>
      <c r="L214" s="74"/>
      <c r="M214" s="65">
        <f t="shared" si="8"/>
        <v>0</v>
      </c>
      <c r="N214" s="65">
        <f t="shared" si="9"/>
        <v>0</v>
      </c>
    </row>
    <row r="215" s="95" customFormat="1" ht="20.25" customHeight="1" spans="1:14">
      <c r="A215" s="126"/>
      <c r="B215" s="128"/>
      <c r="C215" s="128"/>
      <c r="D215" s="128"/>
      <c r="E215" s="128"/>
      <c r="F215" s="128"/>
      <c r="G215" s="128"/>
      <c r="H215" s="123">
        <v>2320432</v>
      </c>
      <c r="I215" s="125" t="s">
        <v>1489</v>
      </c>
      <c r="J215" s="74"/>
      <c r="K215" s="74"/>
      <c r="L215" s="74"/>
      <c r="M215" s="65" t="str">
        <f t="shared" si="8"/>
        <v/>
      </c>
      <c r="N215" s="65" t="str">
        <f t="shared" si="9"/>
        <v/>
      </c>
    </row>
    <row r="216" s="95" customFormat="1" ht="20.25" customHeight="1" spans="1:14">
      <c r="A216" s="126"/>
      <c r="B216" s="128"/>
      <c r="C216" s="128"/>
      <c r="D216" s="128"/>
      <c r="E216" s="128"/>
      <c r="F216" s="128"/>
      <c r="G216" s="128"/>
      <c r="H216" s="123">
        <v>2320433</v>
      </c>
      <c r="I216" s="125" t="s">
        <v>1490</v>
      </c>
      <c r="J216" s="74">
        <v>300</v>
      </c>
      <c r="K216" s="74">
        <v>1107</v>
      </c>
      <c r="L216" s="74"/>
      <c r="M216" s="65">
        <f t="shared" si="8"/>
        <v>0</v>
      </c>
      <c r="N216" s="65">
        <f t="shared" si="9"/>
        <v>0</v>
      </c>
    </row>
    <row r="217" s="95" customFormat="1" ht="20.25" customHeight="1" spans="1:14">
      <c r="A217" s="126"/>
      <c r="B217" s="128"/>
      <c r="C217" s="128"/>
      <c r="D217" s="128"/>
      <c r="E217" s="128"/>
      <c r="F217" s="128"/>
      <c r="G217" s="128"/>
      <c r="H217" s="136">
        <v>2320498</v>
      </c>
      <c r="I217" s="125" t="s">
        <v>1491</v>
      </c>
      <c r="J217" s="74"/>
      <c r="K217" s="74">
        <v>1199</v>
      </c>
      <c r="L217" s="74"/>
      <c r="M217" s="65" t="str">
        <f t="shared" si="8"/>
        <v/>
      </c>
      <c r="N217" s="65">
        <f t="shared" si="9"/>
        <v>0</v>
      </c>
    </row>
    <row r="218" s="95" customFormat="1" ht="20.25" customHeight="1" spans="1:14">
      <c r="A218" s="126"/>
      <c r="B218" s="128"/>
      <c r="C218" s="128"/>
      <c r="D218" s="128"/>
      <c r="E218" s="128"/>
      <c r="F218" s="128"/>
      <c r="G218" s="128"/>
      <c r="H218" s="136">
        <v>2320499</v>
      </c>
      <c r="I218" s="125" t="s">
        <v>1492</v>
      </c>
      <c r="J218" s="74">
        <v>165</v>
      </c>
      <c r="K218" s="74"/>
      <c r="L218" s="74"/>
      <c r="M218" s="65">
        <f t="shared" si="8"/>
        <v>0</v>
      </c>
      <c r="N218" s="65" t="str">
        <f t="shared" si="9"/>
        <v/>
      </c>
    </row>
    <row r="219" s="95" customFormat="1" ht="20.25" customHeight="1" spans="1:14">
      <c r="A219" s="126"/>
      <c r="B219" s="128"/>
      <c r="C219" s="128"/>
      <c r="D219" s="128"/>
      <c r="E219" s="128"/>
      <c r="F219" s="128"/>
      <c r="G219" s="128"/>
      <c r="H219" s="136">
        <v>233</v>
      </c>
      <c r="I219" s="125" t="s">
        <v>1493</v>
      </c>
      <c r="J219" s="63">
        <f>SUM(J220:J234)</f>
        <v>50</v>
      </c>
      <c r="K219" s="63">
        <f>SUM(K220:K234)</f>
        <v>131</v>
      </c>
      <c r="L219" s="63">
        <f>SUM(L220:L234)</f>
        <v>134</v>
      </c>
      <c r="M219" s="65">
        <f t="shared" si="8"/>
        <v>2.68</v>
      </c>
      <c r="N219" s="65">
        <f t="shared" si="9"/>
        <v>1.02290076335878</v>
      </c>
    </row>
    <row r="220" s="95" customFormat="1" ht="20.25" customHeight="1" spans="1:14">
      <c r="A220" s="126"/>
      <c r="B220" s="128"/>
      <c r="C220" s="128"/>
      <c r="D220" s="128"/>
      <c r="E220" s="128"/>
      <c r="F220" s="128"/>
      <c r="G220" s="128"/>
      <c r="H220" s="136">
        <v>2330401</v>
      </c>
      <c r="I220" s="125" t="s">
        <v>1494</v>
      </c>
      <c r="J220" s="74"/>
      <c r="K220" s="74"/>
      <c r="L220" s="74"/>
      <c r="M220" s="65" t="str">
        <f t="shared" si="8"/>
        <v/>
      </c>
      <c r="N220" s="65" t="str">
        <f t="shared" si="9"/>
        <v/>
      </c>
    </row>
    <row r="221" s="95" customFormat="1" ht="20.25" customHeight="1" spans="1:14">
      <c r="A221" s="126"/>
      <c r="B221" s="128"/>
      <c r="C221" s="128"/>
      <c r="D221" s="128"/>
      <c r="E221" s="128"/>
      <c r="F221" s="128"/>
      <c r="G221" s="128"/>
      <c r="H221" s="136">
        <v>2330405</v>
      </c>
      <c r="I221" s="125" t="s">
        <v>1495</v>
      </c>
      <c r="J221" s="74"/>
      <c r="K221" s="74"/>
      <c r="L221" s="74"/>
      <c r="M221" s="65" t="str">
        <f t="shared" si="8"/>
        <v/>
      </c>
      <c r="N221" s="65" t="str">
        <f t="shared" si="9"/>
        <v/>
      </c>
    </row>
    <row r="222" s="95" customFormat="1" ht="20.25" customHeight="1" spans="1:14">
      <c r="A222" s="126"/>
      <c r="B222" s="128"/>
      <c r="C222" s="128"/>
      <c r="D222" s="128"/>
      <c r="E222" s="128"/>
      <c r="F222" s="128"/>
      <c r="G222" s="128"/>
      <c r="H222" s="136">
        <v>2330411</v>
      </c>
      <c r="I222" s="125" t="s">
        <v>1496</v>
      </c>
      <c r="J222" s="74"/>
      <c r="K222" s="74">
        <v>21</v>
      </c>
      <c r="L222" s="74">
        <v>114</v>
      </c>
      <c r="M222" s="65" t="str">
        <f t="shared" si="8"/>
        <v/>
      </c>
      <c r="N222" s="65">
        <f t="shared" si="9"/>
        <v>5.42857142857143</v>
      </c>
    </row>
    <row r="223" s="95" customFormat="1" ht="20.25" customHeight="1" spans="1:14">
      <c r="A223" s="126"/>
      <c r="B223" s="128"/>
      <c r="C223" s="128"/>
      <c r="D223" s="128"/>
      <c r="E223" s="128"/>
      <c r="F223" s="128"/>
      <c r="G223" s="128"/>
      <c r="H223" s="136">
        <v>2330413</v>
      </c>
      <c r="I223" s="125" t="s">
        <v>1497</v>
      </c>
      <c r="J223" s="74"/>
      <c r="K223" s="74"/>
      <c r="L223" s="74"/>
      <c r="M223" s="65" t="str">
        <f t="shared" si="8"/>
        <v/>
      </c>
      <c r="N223" s="65" t="str">
        <f t="shared" si="9"/>
        <v/>
      </c>
    </row>
    <row r="224" s="95" customFormat="1" ht="20.25" customHeight="1" spans="1:14">
      <c r="A224" s="126"/>
      <c r="B224" s="128"/>
      <c r="C224" s="128"/>
      <c r="D224" s="128"/>
      <c r="E224" s="128"/>
      <c r="F224" s="128"/>
      <c r="G224" s="128"/>
      <c r="H224" s="136">
        <v>2330414</v>
      </c>
      <c r="I224" s="125" t="s">
        <v>1498</v>
      </c>
      <c r="J224" s="74"/>
      <c r="K224" s="74"/>
      <c r="L224" s="74"/>
      <c r="M224" s="65" t="str">
        <f t="shared" si="8"/>
        <v/>
      </c>
      <c r="N224" s="65" t="str">
        <f t="shared" si="9"/>
        <v/>
      </c>
    </row>
    <row r="225" s="95" customFormat="1" ht="20.25" customHeight="1" spans="1:14">
      <c r="A225" s="126"/>
      <c r="B225" s="128"/>
      <c r="C225" s="128"/>
      <c r="D225" s="128"/>
      <c r="E225" s="128"/>
      <c r="F225" s="128"/>
      <c r="G225" s="128"/>
      <c r="H225" s="136">
        <v>2330416</v>
      </c>
      <c r="I225" s="125" t="s">
        <v>1499</v>
      </c>
      <c r="J225" s="74"/>
      <c r="K225" s="74"/>
      <c r="L225" s="74"/>
      <c r="M225" s="65" t="str">
        <f t="shared" si="8"/>
        <v/>
      </c>
      <c r="N225" s="65" t="str">
        <f t="shared" si="9"/>
        <v/>
      </c>
    </row>
    <row r="226" s="95" customFormat="1" ht="20.25" customHeight="1" spans="1:14">
      <c r="A226" s="126"/>
      <c r="B226" s="128"/>
      <c r="C226" s="128"/>
      <c r="D226" s="128"/>
      <c r="E226" s="128"/>
      <c r="F226" s="128"/>
      <c r="G226" s="128"/>
      <c r="H226" s="136">
        <v>2330417</v>
      </c>
      <c r="I226" s="125" t="s">
        <v>1500</v>
      </c>
      <c r="J226" s="74"/>
      <c r="K226" s="74"/>
      <c r="L226" s="74"/>
      <c r="M226" s="65" t="str">
        <f t="shared" si="8"/>
        <v/>
      </c>
      <c r="N226" s="65" t="str">
        <f t="shared" si="9"/>
        <v/>
      </c>
    </row>
    <row r="227" s="95" customFormat="1" ht="20.25" customHeight="1" spans="1:14">
      <c r="A227" s="126"/>
      <c r="B227" s="128"/>
      <c r="C227" s="128"/>
      <c r="D227" s="128"/>
      <c r="E227" s="128"/>
      <c r="F227" s="128"/>
      <c r="G227" s="128"/>
      <c r="H227" s="136">
        <v>2330418</v>
      </c>
      <c r="I227" s="125" t="s">
        <v>1501</v>
      </c>
      <c r="J227" s="74"/>
      <c r="K227" s="74"/>
      <c r="L227" s="74"/>
      <c r="M227" s="65" t="str">
        <f t="shared" si="8"/>
        <v/>
      </c>
      <c r="N227" s="65" t="str">
        <f t="shared" si="9"/>
        <v/>
      </c>
    </row>
    <row r="228" s="95" customFormat="1" ht="20.25" customHeight="1" spans="1:14">
      <c r="A228" s="126"/>
      <c r="B228" s="128"/>
      <c r="C228" s="128"/>
      <c r="D228" s="128"/>
      <c r="E228" s="128"/>
      <c r="F228" s="128"/>
      <c r="G228" s="128"/>
      <c r="H228" s="136">
        <v>2330419</v>
      </c>
      <c r="I228" s="125" t="s">
        <v>1502</v>
      </c>
      <c r="J228" s="74"/>
      <c r="K228" s="74"/>
      <c r="L228" s="74"/>
      <c r="M228" s="65" t="str">
        <f t="shared" si="8"/>
        <v/>
      </c>
      <c r="N228" s="65" t="str">
        <f t="shared" si="9"/>
        <v/>
      </c>
    </row>
    <row r="229" s="95" customFormat="1" ht="20.25" customHeight="1" spans="1:14">
      <c r="A229" s="126"/>
      <c r="B229" s="128"/>
      <c r="C229" s="128"/>
      <c r="D229" s="128"/>
      <c r="E229" s="128"/>
      <c r="F229" s="128"/>
      <c r="G229" s="128"/>
      <c r="H229" s="136">
        <v>2330420</v>
      </c>
      <c r="I229" s="125" t="s">
        <v>1503</v>
      </c>
      <c r="J229" s="74"/>
      <c r="K229" s="74"/>
      <c r="L229" s="74"/>
      <c r="M229" s="65" t="str">
        <f t="shared" ref="M229:M263" si="10">IFERROR(L229/J229,"")</f>
        <v/>
      </c>
      <c r="N229" s="65" t="str">
        <f t="shared" ref="N229:N263" si="11">IFERROR(L229/K229,"")</f>
        <v/>
      </c>
    </row>
    <row r="230" s="95" customFormat="1" ht="20.25" customHeight="1" spans="1:14">
      <c r="A230" s="126"/>
      <c r="B230" s="128"/>
      <c r="C230" s="128"/>
      <c r="D230" s="128"/>
      <c r="E230" s="128"/>
      <c r="F230" s="128"/>
      <c r="G230" s="128"/>
      <c r="H230" s="136">
        <v>2330431</v>
      </c>
      <c r="I230" s="125" t="s">
        <v>1504</v>
      </c>
      <c r="J230" s="74">
        <v>10</v>
      </c>
      <c r="K230" s="74"/>
      <c r="L230" s="74">
        <v>10</v>
      </c>
      <c r="M230" s="65">
        <f t="shared" si="10"/>
        <v>1</v>
      </c>
      <c r="N230" s="65" t="str">
        <f t="shared" si="11"/>
        <v/>
      </c>
    </row>
    <row r="231" s="95" customFormat="1" ht="20.25" customHeight="1" spans="1:14">
      <c r="A231" s="126"/>
      <c r="B231" s="128"/>
      <c r="C231" s="128"/>
      <c r="D231" s="128"/>
      <c r="E231" s="128"/>
      <c r="F231" s="128"/>
      <c r="G231" s="128"/>
      <c r="H231" s="136">
        <v>2330432</v>
      </c>
      <c r="I231" s="125" t="s">
        <v>1505</v>
      </c>
      <c r="J231" s="74"/>
      <c r="K231" s="74"/>
      <c r="L231" s="74"/>
      <c r="M231" s="65" t="str">
        <f t="shared" si="10"/>
        <v/>
      </c>
      <c r="N231" s="65" t="str">
        <f t="shared" si="11"/>
        <v/>
      </c>
    </row>
    <row r="232" s="95" customFormat="1" ht="20.25" customHeight="1" spans="1:14">
      <c r="A232" s="126"/>
      <c r="B232" s="128"/>
      <c r="C232" s="128"/>
      <c r="D232" s="128"/>
      <c r="E232" s="128"/>
      <c r="F232" s="128"/>
      <c r="G232" s="128"/>
      <c r="H232" s="136">
        <v>2330433</v>
      </c>
      <c r="I232" s="125" t="s">
        <v>1506</v>
      </c>
      <c r="J232" s="74">
        <v>10</v>
      </c>
      <c r="K232" s="74"/>
      <c r="L232" s="74">
        <v>10</v>
      </c>
      <c r="M232" s="65">
        <f t="shared" si="10"/>
        <v>1</v>
      </c>
      <c r="N232" s="65" t="str">
        <f t="shared" si="11"/>
        <v/>
      </c>
    </row>
    <row r="233" s="95" customFormat="1" ht="20.25" customHeight="1" spans="1:14">
      <c r="A233" s="126"/>
      <c r="B233" s="128"/>
      <c r="C233" s="128"/>
      <c r="D233" s="128"/>
      <c r="E233" s="128"/>
      <c r="F233" s="128"/>
      <c r="G233" s="128"/>
      <c r="H233" s="136">
        <v>2330498</v>
      </c>
      <c r="I233" s="125" t="s">
        <v>1507</v>
      </c>
      <c r="J233" s="74"/>
      <c r="K233" s="74">
        <v>110</v>
      </c>
      <c r="L233" s="74"/>
      <c r="M233" s="65" t="str">
        <f t="shared" si="10"/>
        <v/>
      </c>
      <c r="N233" s="65">
        <f t="shared" si="11"/>
        <v>0</v>
      </c>
    </row>
    <row r="234" s="95" customFormat="1" ht="20.25" customHeight="1" spans="1:14">
      <c r="A234" s="126"/>
      <c r="B234" s="128"/>
      <c r="C234" s="128"/>
      <c r="D234" s="128"/>
      <c r="E234" s="128"/>
      <c r="F234" s="128"/>
      <c r="G234" s="128"/>
      <c r="H234" s="136">
        <v>2330499</v>
      </c>
      <c r="I234" s="125" t="s">
        <v>1508</v>
      </c>
      <c r="J234" s="74">
        <v>30</v>
      </c>
      <c r="K234" s="74"/>
      <c r="L234" s="74"/>
      <c r="M234" s="65">
        <f t="shared" si="10"/>
        <v>0</v>
      </c>
      <c r="N234" s="65" t="str">
        <f t="shared" si="11"/>
        <v/>
      </c>
    </row>
    <row r="235" s="95" customFormat="1" ht="20.25" customHeight="1" spans="1:14">
      <c r="A235" s="126"/>
      <c r="B235" s="128"/>
      <c r="C235" s="128"/>
      <c r="D235" s="128"/>
      <c r="E235" s="128"/>
      <c r="F235" s="128"/>
      <c r="G235" s="128"/>
      <c r="H235" s="136">
        <v>234</v>
      </c>
      <c r="I235" s="125" t="s">
        <v>1509</v>
      </c>
      <c r="J235" s="63">
        <f>J236+J249</f>
        <v>0</v>
      </c>
      <c r="K235" s="63">
        <f>K236+K249</f>
        <v>11283</v>
      </c>
      <c r="L235" s="63">
        <f>L236+L249</f>
        <v>0</v>
      </c>
      <c r="M235" s="65" t="str">
        <f t="shared" si="10"/>
        <v/>
      </c>
      <c r="N235" s="65">
        <f t="shared" si="11"/>
        <v>0</v>
      </c>
    </row>
    <row r="236" s="95" customFormat="1" ht="20.25" customHeight="1" spans="1:14">
      <c r="A236" s="126"/>
      <c r="B236" s="128"/>
      <c r="C236" s="128"/>
      <c r="D236" s="128"/>
      <c r="E236" s="128"/>
      <c r="F236" s="128"/>
      <c r="G236" s="128"/>
      <c r="H236" s="136">
        <v>23401</v>
      </c>
      <c r="I236" s="125" t="s">
        <v>1510</v>
      </c>
      <c r="J236" s="60">
        <f>SUM(J237:J248)</f>
        <v>0</v>
      </c>
      <c r="K236" s="60">
        <f>SUM(K237:K248)</f>
        <v>11283</v>
      </c>
      <c r="L236" s="60">
        <f>SUM(L237:L248)</f>
        <v>0</v>
      </c>
      <c r="M236" s="65" t="str">
        <f t="shared" si="10"/>
        <v/>
      </c>
      <c r="N236" s="65">
        <f t="shared" si="11"/>
        <v>0</v>
      </c>
    </row>
    <row r="237" s="95" customFormat="1" ht="20.25" customHeight="1" spans="1:14">
      <c r="A237" s="126"/>
      <c r="B237" s="128"/>
      <c r="C237" s="128"/>
      <c r="D237" s="128"/>
      <c r="E237" s="128"/>
      <c r="F237" s="128"/>
      <c r="G237" s="128"/>
      <c r="H237" s="136">
        <v>2340101</v>
      </c>
      <c r="I237" s="125" t="s">
        <v>1511</v>
      </c>
      <c r="J237" s="74"/>
      <c r="K237" s="74"/>
      <c r="L237" s="74"/>
      <c r="M237" s="65" t="str">
        <f t="shared" si="10"/>
        <v/>
      </c>
      <c r="N237" s="65" t="str">
        <f t="shared" si="11"/>
        <v/>
      </c>
    </row>
    <row r="238" s="95" customFormat="1" ht="20.25" customHeight="1" spans="1:14">
      <c r="A238" s="126"/>
      <c r="B238" s="128"/>
      <c r="C238" s="128"/>
      <c r="D238" s="128"/>
      <c r="E238" s="128"/>
      <c r="F238" s="128"/>
      <c r="G238" s="128"/>
      <c r="H238" s="136">
        <v>2340102</v>
      </c>
      <c r="I238" s="125" t="s">
        <v>1512</v>
      </c>
      <c r="J238" s="74"/>
      <c r="K238" s="74">
        <v>11283</v>
      </c>
      <c r="L238" s="74"/>
      <c r="M238" s="65" t="str">
        <f t="shared" si="10"/>
        <v/>
      </c>
      <c r="N238" s="65">
        <f t="shared" si="11"/>
        <v>0</v>
      </c>
    </row>
    <row r="239" s="95" customFormat="1" ht="20.25" customHeight="1" spans="1:14">
      <c r="A239" s="126"/>
      <c r="B239" s="128"/>
      <c r="C239" s="128"/>
      <c r="D239" s="128"/>
      <c r="E239" s="128"/>
      <c r="F239" s="128"/>
      <c r="G239" s="128"/>
      <c r="H239" s="136">
        <v>2340103</v>
      </c>
      <c r="I239" s="125" t="s">
        <v>1513</v>
      </c>
      <c r="J239" s="74"/>
      <c r="K239" s="74"/>
      <c r="L239" s="74"/>
      <c r="M239" s="65" t="str">
        <f t="shared" si="10"/>
        <v/>
      </c>
      <c r="N239" s="65" t="str">
        <f t="shared" si="11"/>
        <v/>
      </c>
    </row>
    <row r="240" s="95" customFormat="1" ht="20.25" customHeight="1" spans="1:14">
      <c r="A240" s="126"/>
      <c r="B240" s="128"/>
      <c r="C240" s="128"/>
      <c r="D240" s="128"/>
      <c r="E240" s="128"/>
      <c r="F240" s="128"/>
      <c r="G240" s="128"/>
      <c r="H240" s="136">
        <v>2340104</v>
      </c>
      <c r="I240" s="125" t="s">
        <v>1514</v>
      </c>
      <c r="J240" s="74"/>
      <c r="K240" s="74"/>
      <c r="L240" s="74"/>
      <c r="M240" s="65" t="str">
        <f t="shared" si="10"/>
        <v/>
      </c>
      <c r="N240" s="65" t="str">
        <f t="shared" si="11"/>
        <v/>
      </c>
    </row>
    <row r="241" s="95" customFormat="1" ht="20.25" customHeight="1" spans="1:14">
      <c r="A241" s="126"/>
      <c r="B241" s="128"/>
      <c r="C241" s="128"/>
      <c r="D241" s="128"/>
      <c r="E241" s="128"/>
      <c r="F241" s="128"/>
      <c r="G241" s="128"/>
      <c r="H241" s="136">
        <v>2340105</v>
      </c>
      <c r="I241" s="125" t="s">
        <v>1515</v>
      </c>
      <c r="J241" s="74"/>
      <c r="K241" s="74"/>
      <c r="L241" s="74"/>
      <c r="M241" s="65" t="str">
        <f t="shared" si="10"/>
        <v/>
      </c>
      <c r="N241" s="65" t="str">
        <f t="shared" si="11"/>
        <v/>
      </c>
    </row>
    <row r="242" s="95" customFormat="1" ht="20.25" customHeight="1" spans="1:14">
      <c r="A242" s="126"/>
      <c r="B242" s="128"/>
      <c r="C242" s="128"/>
      <c r="D242" s="128"/>
      <c r="E242" s="128"/>
      <c r="F242" s="128"/>
      <c r="G242" s="128"/>
      <c r="H242" s="136">
        <v>2340106</v>
      </c>
      <c r="I242" s="125" t="s">
        <v>1516</v>
      </c>
      <c r="J242" s="74"/>
      <c r="K242" s="74"/>
      <c r="L242" s="74"/>
      <c r="M242" s="65" t="str">
        <f t="shared" si="10"/>
        <v/>
      </c>
      <c r="N242" s="65" t="str">
        <f t="shared" si="11"/>
        <v/>
      </c>
    </row>
    <row r="243" s="95" customFormat="1" ht="20.25" customHeight="1" spans="1:14">
      <c r="A243" s="126"/>
      <c r="B243" s="128"/>
      <c r="C243" s="128"/>
      <c r="D243" s="128"/>
      <c r="E243" s="128"/>
      <c r="F243" s="128"/>
      <c r="G243" s="128"/>
      <c r="H243" s="136">
        <v>2340107</v>
      </c>
      <c r="I243" s="125" t="s">
        <v>1517</v>
      </c>
      <c r="J243" s="74"/>
      <c r="K243" s="74"/>
      <c r="L243" s="74"/>
      <c r="M243" s="65" t="str">
        <f t="shared" si="10"/>
        <v/>
      </c>
      <c r="N243" s="65" t="str">
        <f t="shared" si="11"/>
        <v/>
      </c>
    </row>
    <row r="244" s="95" customFormat="1" ht="20.25" customHeight="1" spans="1:14">
      <c r="A244" s="126"/>
      <c r="B244" s="128"/>
      <c r="C244" s="128"/>
      <c r="D244" s="128"/>
      <c r="E244" s="128"/>
      <c r="F244" s="128"/>
      <c r="G244" s="128"/>
      <c r="H244" s="136">
        <v>2340108</v>
      </c>
      <c r="I244" s="125" t="s">
        <v>1518</v>
      </c>
      <c r="J244" s="74"/>
      <c r="K244" s="74"/>
      <c r="L244" s="74"/>
      <c r="M244" s="65" t="str">
        <f t="shared" si="10"/>
        <v/>
      </c>
      <c r="N244" s="65" t="str">
        <f t="shared" si="11"/>
        <v/>
      </c>
    </row>
    <row r="245" s="95" customFormat="1" ht="20.25" customHeight="1" spans="1:14">
      <c r="A245" s="126"/>
      <c r="B245" s="128"/>
      <c r="C245" s="128"/>
      <c r="D245" s="128"/>
      <c r="E245" s="128"/>
      <c r="F245" s="128"/>
      <c r="G245" s="128"/>
      <c r="H245" s="136">
        <v>2340109</v>
      </c>
      <c r="I245" s="125" t="s">
        <v>1519</v>
      </c>
      <c r="J245" s="74"/>
      <c r="K245" s="74"/>
      <c r="L245" s="74"/>
      <c r="M245" s="65" t="str">
        <f t="shared" si="10"/>
        <v/>
      </c>
      <c r="N245" s="65" t="str">
        <f t="shared" si="11"/>
        <v/>
      </c>
    </row>
    <row r="246" s="95" customFormat="1" ht="20.25" customHeight="1" spans="1:14">
      <c r="A246" s="126"/>
      <c r="B246" s="128"/>
      <c r="C246" s="128"/>
      <c r="D246" s="128"/>
      <c r="E246" s="128"/>
      <c r="F246" s="128"/>
      <c r="G246" s="128"/>
      <c r="H246" s="136">
        <v>2340110</v>
      </c>
      <c r="I246" s="125" t="s">
        <v>1520</v>
      </c>
      <c r="J246" s="74"/>
      <c r="K246" s="74"/>
      <c r="L246" s="74"/>
      <c r="M246" s="65" t="str">
        <f t="shared" si="10"/>
        <v/>
      </c>
      <c r="N246" s="65" t="str">
        <f t="shared" si="11"/>
        <v/>
      </c>
    </row>
    <row r="247" s="95" customFormat="1" ht="20.25" customHeight="1" spans="1:14">
      <c r="A247" s="126"/>
      <c r="B247" s="128"/>
      <c r="C247" s="128"/>
      <c r="D247" s="128"/>
      <c r="E247" s="128"/>
      <c r="F247" s="128"/>
      <c r="G247" s="128"/>
      <c r="H247" s="136">
        <v>2340111</v>
      </c>
      <c r="I247" s="125" t="s">
        <v>1521</v>
      </c>
      <c r="J247" s="74"/>
      <c r="K247" s="74"/>
      <c r="L247" s="74"/>
      <c r="M247" s="65" t="str">
        <f t="shared" si="10"/>
        <v/>
      </c>
      <c r="N247" s="65" t="str">
        <f t="shared" si="11"/>
        <v/>
      </c>
    </row>
    <row r="248" s="95" customFormat="1" ht="20.25" customHeight="1" spans="1:14">
      <c r="A248" s="126"/>
      <c r="B248" s="128"/>
      <c r="C248" s="128"/>
      <c r="D248" s="128"/>
      <c r="E248" s="128"/>
      <c r="F248" s="128"/>
      <c r="G248" s="128"/>
      <c r="H248" s="136">
        <v>2340199</v>
      </c>
      <c r="I248" s="125" t="s">
        <v>1522</v>
      </c>
      <c r="J248" s="74"/>
      <c r="K248" s="74"/>
      <c r="L248" s="74"/>
      <c r="M248" s="65" t="str">
        <f t="shared" si="10"/>
        <v/>
      </c>
      <c r="N248" s="65" t="str">
        <f t="shared" si="11"/>
        <v/>
      </c>
    </row>
    <row r="249" s="95" customFormat="1" ht="20.25" customHeight="1" spans="1:14">
      <c r="A249" s="126"/>
      <c r="B249" s="128"/>
      <c r="C249" s="128"/>
      <c r="D249" s="128"/>
      <c r="E249" s="128"/>
      <c r="F249" s="128"/>
      <c r="G249" s="128"/>
      <c r="H249" s="136">
        <v>23402</v>
      </c>
      <c r="I249" s="125" t="s">
        <v>1523</v>
      </c>
      <c r="J249" s="60">
        <f>SUM(J250:J255)</f>
        <v>0</v>
      </c>
      <c r="K249" s="60">
        <f>SUM(K250:K255)</f>
        <v>0</v>
      </c>
      <c r="L249" s="60">
        <f>SUM(L250:L255)</f>
        <v>0</v>
      </c>
      <c r="M249" s="65" t="str">
        <f t="shared" si="10"/>
        <v/>
      </c>
      <c r="N249" s="65" t="str">
        <f t="shared" si="11"/>
        <v/>
      </c>
    </row>
    <row r="250" s="95" customFormat="1" ht="20.25" customHeight="1" spans="1:14">
      <c r="A250" s="126"/>
      <c r="B250" s="128"/>
      <c r="C250" s="128"/>
      <c r="D250" s="128"/>
      <c r="E250" s="128"/>
      <c r="F250" s="128"/>
      <c r="G250" s="128"/>
      <c r="H250" s="136">
        <v>2340201</v>
      </c>
      <c r="I250" s="125" t="s">
        <v>938</v>
      </c>
      <c r="J250" s="74"/>
      <c r="K250" s="74"/>
      <c r="L250" s="74"/>
      <c r="M250" s="65" t="str">
        <f t="shared" si="10"/>
        <v/>
      </c>
      <c r="N250" s="65" t="str">
        <f t="shared" si="11"/>
        <v/>
      </c>
    </row>
    <row r="251" s="95" customFormat="1" ht="20.25" customHeight="1" spans="1:14">
      <c r="A251" s="126"/>
      <c r="B251" s="128"/>
      <c r="C251" s="128"/>
      <c r="D251" s="128"/>
      <c r="E251" s="128"/>
      <c r="F251" s="128"/>
      <c r="G251" s="128"/>
      <c r="H251" s="136">
        <v>2340202</v>
      </c>
      <c r="I251" s="125" t="s">
        <v>983</v>
      </c>
      <c r="J251" s="74"/>
      <c r="K251" s="74"/>
      <c r="L251" s="74"/>
      <c r="M251" s="65" t="str">
        <f t="shared" si="10"/>
        <v/>
      </c>
      <c r="N251" s="65" t="str">
        <f t="shared" si="11"/>
        <v/>
      </c>
    </row>
    <row r="252" s="95" customFormat="1" ht="20.25" customHeight="1" spans="1:14">
      <c r="A252" s="126"/>
      <c r="B252" s="128"/>
      <c r="C252" s="128"/>
      <c r="D252" s="128"/>
      <c r="E252" s="128"/>
      <c r="F252" s="128"/>
      <c r="G252" s="128"/>
      <c r="H252" s="136">
        <v>2340203</v>
      </c>
      <c r="I252" s="125" t="s">
        <v>1524</v>
      </c>
      <c r="J252" s="74"/>
      <c r="K252" s="74"/>
      <c r="L252" s="74"/>
      <c r="M252" s="65" t="str">
        <f t="shared" si="10"/>
        <v/>
      </c>
      <c r="N252" s="65" t="str">
        <f t="shared" si="11"/>
        <v/>
      </c>
    </row>
    <row r="253" s="95" customFormat="1" ht="20.25" customHeight="1" spans="1:14">
      <c r="A253" s="126"/>
      <c r="B253" s="128"/>
      <c r="C253" s="128"/>
      <c r="D253" s="128"/>
      <c r="E253" s="128"/>
      <c r="F253" s="128"/>
      <c r="G253" s="128"/>
      <c r="H253" s="136">
        <v>2340204</v>
      </c>
      <c r="I253" s="125" t="s">
        <v>1525</v>
      </c>
      <c r="J253" s="74"/>
      <c r="K253" s="74"/>
      <c r="L253" s="74"/>
      <c r="M253" s="65" t="str">
        <f t="shared" si="10"/>
        <v/>
      </c>
      <c r="N253" s="65" t="str">
        <f t="shared" si="11"/>
        <v/>
      </c>
    </row>
    <row r="254" s="95" customFormat="1" ht="20.25" customHeight="1" spans="1:14">
      <c r="A254" s="126"/>
      <c r="B254" s="128"/>
      <c r="C254" s="128"/>
      <c r="D254" s="128"/>
      <c r="E254" s="128"/>
      <c r="F254" s="128"/>
      <c r="G254" s="128"/>
      <c r="H254" s="136">
        <v>2340205</v>
      </c>
      <c r="I254" s="125" t="s">
        <v>1526</v>
      </c>
      <c r="J254" s="74"/>
      <c r="K254" s="74"/>
      <c r="L254" s="74"/>
      <c r="M254" s="65" t="str">
        <f t="shared" si="10"/>
        <v/>
      </c>
      <c r="N254" s="65" t="str">
        <f t="shared" si="11"/>
        <v/>
      </c>
    </row>
    <row r="255" s="95" customFormat="1" ht="20.25" customHeight="1" spans="1:14">
      <c r="A255" s="126"/>
      <c r="B255" s="128"/>
      <c r="C255" s="128"/>
      <c r="D255" s="128"/>
      <c r="E255" s="128"/>
      <c r="F255" s="128"/>
      <c r="G255" s="128"/>
      <c r="H255" s="136">
        <v>2340299</v>
      </c>
      <c r="I255" s="125" t="s">
        <v>1527</v>
      </c>
      <c r="J255" s="74"/>
      <c r="K255" s="74"/>
      <c r="L255" s="74"/>
      <c r="M255" s="65" t="str">
        <f t="shared" si="10"/>
        <v/>
      </c>
      <c r="N255" s="65" t="str">
        <f t="shared" si="11"/>
        <v/>
      </c>
    </row>
    <row r="256" s="95" customFormat="1" ht="20.25" customHeight="1" spans="1:14">
      <c r="A256" s="106"/>
      <c r="B256" s="103" t="s">
        <v>39</v>
      </c>
      <c r="C256" s="63">
        <f>C8+C9+C10+C11+C12+C13+C19+C20+C23+C24+C25+C26+C27+C28+C34+C35</f>
        <v>162500</v>
      </c>
      <c r="D256" s="63">
        <f>D8+D9+D10+D11+D12+D13+D19+D20+D23+D24+D25+D26+D27+D28+D34+D35</f>
        <v>135480</v>
      </c>
      <c r="E256" s="63">
        <f>E8+E9+E10+E11+E12+E13+E19+E20+E23+E24+E25+E26+E27+E28+E34+E35</f>
        <v>153000</v>
      </c>
      <c r="F256" s="104">
        <f t="shared" ref="F256:F265" si="12">IFERROR(E256/C256,"")</f>
        <v>0.941538461538462</v>
      </c>
      <c r="G256" s="104">
        <f t="shared" ref="G256:G265" si="13">IFERROR(E256/D256,"")</f>
        <v>1.12931798051373</v>
      </c>
      <c r="H256" s="137"/>
      <c r="I256" s="103" t="s">
        <v>1141</v>
      </c>
      <c r="J256" s="63">
        <f>J8+J24+J36+J47+J105+J129+J173+J177+J203+J219+J235</f>
        <v>180562</v>
      </c>
      <c r="K256" s="63">
        <f>K8+K24+K36+K47+K105+K129+K173+K177+K203+K219+K235</f>
        <v>234311</v>
      </c>
      <c r="L256" s="63">
        <f>L8+L24+L36+L47+L105+L129+L173+L177+L203+L219+L235</f>
        <v>171109</v>
      </c>
      <c r="M256" s="65">
        <f t="shared" si="10"/>
        <v>0.947646791683743</v>
      </c>
      <c r="N256" s="65">
        <f t="shared" si="11"/>
        <v>0.730264477553337</v>
      </c>
    </row>
    <row r="257" ht="18" customHeight="1" spans="1:14">
      <c r="A257" s="102"/>
      <c r="B257" s="103" t="s">
        <v>46</v>
      </c>
      <c r="C257" s="63">
        <f>C258+C259+C260+C261+C263+C264</f>
        <v>46000</v>
      </c>
      <c r="D257" s="63">
        <f>D258+D259+D260+D261+D263+D264</f>
        <v>161524</v>
      </c>
      <c r="E257" s="63">
        <f>E258+E259+E260+E261+E263+E264</f>
        <v>124120</v>
      </c>
      <c r="F257" s="104">
        <f t="shared" si="12"/>
        <v>2.69826086956522</v>
      </c>
      <c r="G257" s="104">
        <f t="shared" si="13"/>
        <v>0.768430697605309</v>
      </c>
      <c r="H257" s="102"/>
      <c r="I257" s="103" t="s">
        <v>47</v>
      </c>
      <c r="J257" s="63">
        <f>SUM(J258:J263)</f>
        <v>27938</v>
      </c>
      <c r="K257" s="63">
        <f>SUM(K258:K263)</f>
        <v>62693</v>
      </c>
      <c r="L257" s="63">
        <f>SUM(L258:L263)</f>
        <v>105011</v>
      </c>
      <c r="M257" s="65">
        <f t="shared" si="10"/>
        <v>3.75871572768273</v>
      </c>
      <c r="N257" s="65">
        <f t="shared" si="11"/>
        <v>1.67500358891742</v>
      </c>
    </row>
    <row r="258" ht="18" customHeight="1" spans="1:14">
      <c r="A258" s="105">
        <v>11004</v>
      </c>
      <c r="B258" s="106" t="s">
        <v>1528</v>
      </c>
      <c r="C258" s="74">
        <v>6000</v>
      </c>
      <c r="D258" s="74">
        <v>3218</v>
      </c>
      <c r="E258" s="74">
        <v>3800</v>
      </c>
      <c r="F258" s="104">
        <f t="shared" si="12"/>
        <v>0.633333333333333</v>
      </c>
      <c r="G258" s="104">
        <f t="shared" si="13"/>
        <v>1.18085767557489</v>
      </c>
      <c r="H258" s="102">
        <v>23004</v>
      </c>
      <c r="I258" s="106" t="s">
        <v>1529</v>
      </c>
      <c r="J258" s="74"/>
      <c r="K258" s="74"/>
      <c r="L258" s="74"/>
      <c r="M258" s="65" t="str">
        <f t="shared" si="10"/>
        <v/>
      </c>
      <c r="N258" s="65" t="str">
        <f t="shared" si="11"/>
        <v/>
      </c>
    </row>
    <row r="259" ht="18" customHeight="1" spans="1:14">
      <c r="A259" s="105">
        <v>11006</v>
      </c>
      <c r="B259" s="106" t="s">
        <v>1530</v>
      </c>
      <c r="C259" s="74"/>
      <c r="D259" s="74"/>
      <c r="E259" s="74"/>
      <c r="F259" s="104" t="str">
        <f t="shared" si="12"/>
        <v/>
      </c>
      <c r="G259" s="104" t="str">
        <f t="shared" si="13"/>
        <v/>
      </c>
      <c r="H259" s="102">
        <v>23006</v>
      </c>
      <c r="I259" s="106" t="s">
        <v>1531</v>
      </c>
      <c r="J259" s="74"/>
      <c r="K259" s="74"/>
      <c r="L259" s="74"/>
      <c r="M259" s="65" t="str">
        <f t="shared" si="10"/>
        <v/>
      </c>
      <c r="N259" s="65" t="str">
        <f t="shared" si="11"/>
        <v/>
      </c>
    </row>
    <row r="260" ht="18" customHeight="1" spans="1:14">
      <c r="A260" s="105">
        <v>11008</v>
      </c>
      <c r="B260" s="106" t="s">
        <v>125</v>
      </c>
      <c r="C260" s="74"/>
      <c r="D260" s="74">
        <v>23768</v>
      </c>
      <c r="E260" s="74">
        <v>24755</v>
      </c>
      <c r="F260" s="104" t="str">
        <f t="shared" si="12"/>
        <v/>
      </c>
      <c r="G260" s="104">
        <f t="shared" si="13"/>
        <v>1.04152642208011</v>
      </c>
      <c r="H260" s="102">
        <v>23008</v>
      </c>
      <c r="I260" s="106" t="s">
        <v>130</v>
      </c>
      <c r="J260" s="74"/>
      <c r="K260" s="74">
        <v>10000</v>
      </c>
      <c r="L260" s="74">
        <v>23098</v>
      </c>
      <c r="M260" s="65" t="str">
        <f t="shared" si="10"/>
        <v/>
      </c>
      <c r="N260" s="65">
        <f t="shared" si="11"/>
        <v>2.3098</v>
      </c>
    </row>
    <row r="261" ht="18" customHeight="1" spans="1:14">
      <c r="A261" s="105">
        <v>11009</v>
      </c>
      <c r="B261" s="106" t="s">
        <v>126</v>
      </c>
      <c r="C261" s="74"/>
      <c r="D261" s="74"/>
      <c r="E261" s="74"/>
      <c r="F261" s="104" t="str">
        <f t="shared" si="12"/>
        <v/>
      </c>
      <c r="G261" s="104" t="str">
        <f t="shared" si="13"/>
        <v/>
      </c>
      <c r="H261" s="102">
        <v>23009</v>
      </c>
      <c r="I261" s="106" t="s">
        <v>1532</v>
      </c>
      <c r="J261" s="74"/>
      <c r="K261" s="74">
        <v>24755</v>
      </c>
      <c r="L261" s="74">
        <v>43585</v>
      </c>
      <c r="M261" s="65" t="str">
        <f t="shared" si="10"/>
        <v/>
      </c>
      <c r="N261" s="65">
        <f t="shared" si="11"/>
        <v>1.76065441324985</v>
      </c>
    </row>
    <row r="262" ht="18" customHeight="1" spans="1:14">
      <c r="A262" s="105"/>
      <c r="B262" s="106" t="s">
        <v>1533</v>
      </c>
      <c r="C262" s="74"/>
      <c r="D262" s="74"/>
      <c r="E262" s="74"/>
      <c r="F262" s="104" t="str">
        <f t="shared" si="12"/>
        <v/>
      </c>
      <c r="G262" s="104" t="str">
        <f t="shared" si="13"/>
        <v/>
      </c>
      <c r="H262" s="102">
        <v>23104</v>
      </c>
      <c r="I262" s="107" t="s">
        <v>1534</v>
      </c>
      <c r="J262" s="74">
        <v>27938</v>
      </c>
      <c r="K262" s="74">
        <v>27938</v>
      </c>
      <c r="L262" s="74">
        <v>38328</v>
      </c>
      <c r="M262" s="65">
        <f t="shared" si="10"/>
        <v>1.37189491015821</v>
      </c>
      <c r="N262" s="65">
        <f t="shared" si="11"/>
        <v>1.37189491015821</v>
      </c>
    </row>
    <row r="263" ht="18" customHeight="1" spans="1:14">
      <c r="A263" s="105">
        <v>10504</v>
      </c>
      <c r="B263" s="107" t="s">
        <v>1535</v>
      </c>
      <c r="C263" s="74"/>
      <c r="D263" s="74"/>
      <c r="E263" s="74"/>
      <c r="F263" s="104" t="str">
        <f t="shared" si="12"/>
        <v/>
      </c>
      <c r="G263" s="104" t="str">
        <f t="shared" si="13"/>
        <v/>
      </c>
      <c r="H263" s="102">
        <v>23011</v>
      </c>
      <c r="I263" s="107" t="s">
        <v>1536</v>
      </c>
      <c r="J263" s="74"/>
      <c r="K263" s="74"/>
      <c r="L263" s="74"/>
      <c r="M263" s="65" t="str">
        <f t="shared" si="10"/>
        <v/>
      </c>
      <c r="N263" s="65" t="str">
        <f t="shared" si="11"/>
        <v/>
      </c>
    </row>
    <row r="264" ht="18" customHeight="1" spans="1:14">
      <c r="A264" s="105">
        <v>11011</v>
      </c>
      <c r="B264" s="107" t="s">
        <v>1537</v>
      </c>
      <c r="C264" s="74">
        <v>40000</v>
      </c>
      <c r="D264" s="74">
        <v>134538</v>
      </c>
      <c r="E264" s="74">
        <v>95565</v>
      </c>
      <c r="F264" s="104">
        <f t="shared" si="12"/>
        <v>2.389125</v>
      </c>
      <c r="G264" s="104">
        <f t="shared" si="13"/>
        <v>0.710319760959729</v>
      </c>
      <c r="H264" s="106"/>
      <c r="I264" s="107"/>
      <c r="J264" s="60"/>
      <c r="K264" s="60"/>
      <c r="L264" s="60"/>
      <c r="M264" s="65"/>
      <c r="N264" s="65"/>
    </row>
    <row r="265" ht="18" customHeight="1" spans="1:14">
      <c r="A265" s="106"/>
      <c r="B265" s="103" t="s">
        <v>155</v>
      </c>
      <c r="C265" s="63">
        <f>ROUND(C256+C257,2)</f>
        <v>208500</v>
      </c>
      <c r="D265" s="63">
        <f>ROUND(D256+D257,2)</f>
        <v>297004</v>
      </c>
      <c r="E265" s="63">
        <f>ROUND(E256+E257,2)</f>
        <v>277120</v>
      </c>
      <c r="F265" s="104">
        <f t="shared" si="12"/>
        <v>1.32911270983213</v>
      </c>
      <c r="G265" s="104">
        <f t="shared" si="13"/>
        <v>0.933051406715061</v>
      </c>
      <c r="H265" s="137"/>
      <c r="I265" s="103" t="s">
        <v>156</v>
      </c>
      <c r="J265" s="63">
        <f>ROUND(J256+J257,2)</f>
        <v>208500</v>
      </c>
      <c r="K265" s="63">
        <f>ROUND(K256+K257,2)</f>
        <v>297004</v>
      </c>
      <c r="L265" s="63">
        <f>ROUND(L256+L257,2)</f>
        <v>276120</v>
      </c>
      <c r="M265" s="65">
        <f>IFERROR(L265/J265,"")</f>
        <v>1.32431654676259</v>
      </c>
      <c r="N265" s="65">
        <f>IFERROR(L265/K265,"")</f>
        <v>0.929684448694294</v>
      </c>
    </row>
  </sheetData>
  <sheetProtection password="861E" sheet="1"/>
  <mergeCells count="11">
    <mergeCell ref="B2:N2"/>
    <mergeCell ref="A4:G4"/>
    <mergeCell ref="H4:N4"/>
    <mergeCell ref="A5:B5"/>
    <mergeCell ref="E5:G5"/>
    <mergeCell ref="H5:I5"/>
    <mergeCell ref="L5:N5"/>
    <mergeCell ref="C5:C6"/>
    <mergeCell ref="D5:D6"/>
    <mergeCell ref="J5:J6"/>
    <mergeCell ref="K5:K6"/>
  </mergeCells>
  <dataValidations count="7">
    <dataValidation type="decimal" operator="between" allowBlank="1" showInputMessage="1" showErrorMessage="1" sqref="J172:L172">
      <formula1>-999</formula1>
      <formula2>999999999999</formula2>
    </dataValidation>
    <dataValidation allowBlank="1" errorTitle="数据校验" error="与表十一中（支出总计）合计不一致，请检查并修改" promptTitle="数据验证" prompt="需与表十一中（支出总计）合计一致" sqref="L256" errorStyle="warning"/>
    <dataValidation type="decimal" operator="equal" showInputMessage="1" showErrorMessage="1" errorTitle="数据检验" error="与表三110090102（从政府性基金预算调入）数值不一致，请检查并修改" promptTitle="数据验证" prompt="需与表三110090102（从政府性基金预算调入）数值一致" sqref="J260 K260 L260" errorStyle="warning">
      <formula1>一般公共预算支出表!C85</formula1>
    </dataValidation>
    <dataValidation type="decimal" operator="equal" allowBlank="1" showInputMessage="1" showErrorMessage="1" errorTitle="数据校验" error="收支总计不平衡，请查看并修改正确数值" promptTitle="数据验证" prompt="收入总计与支出总计需保持收支平衡" sqref="C265:E265" errorStyle="warning">
      <formula1>J265</formula1>
    </dataValidation>
    <dataValidation type="decimal" operator="equal" allowBlank="1" showInputMessage="1" showErrorMessage="1" errorTitle="数据校验" error="收支总计不平衡，请查看并修改正确数值" promptTitle="数据验证" prompt="收入总计与支出总计需保持一致，收支平衡" sqref="J265:L265" errorStyle="warning">
      <formula1>C265</formula1>
    </dataValidation>
    <dataValidation type="decimal" operator="between" allowBlank="1" showInputMessage="1" showErrorMessage="1" sqref="J30:L32 J84:L86 J88:L92 J76:L78 J49:L63 J22:L23 J34:L35 J94:L95 J122:L123 J170:L171 J258:L259 J38:L41 J250:L255 J237:L248 J26:L28 J80:L82 J179:L181 J167:L168 J175:L176 J220:L234 J204:L218 J193:L202 J112:L115 J136:L139 J43:L46 J107:L110 J131:L134 J65:L68 J117:L120 J125:L128 J183:L191 J157:L165 J150:L155 J10:L14 J70:L74 J141:L148 J97:L104 J16:L20 C8:E12 C14:E19 C21:E27 C29:E34 C36:E37 C52:E53 C39:E46 C48:E50 C258:E264">
      <formula1>-999999999999</formula1>
      <formula2>999999999999</formula2>
    </dataValidation>
    <dataValidation type="decimal" operator="between" allowBlank="1" showErrorMessage="1" sqref="J261:L263">
      <formula1>-999999999999</formula1>
      <formula2>999999999999</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一般公共预算收入表</vt:lpstr>
      <vt:lpstr>一般公共预算支出表</vt:lpstr>
      <vt:lpstr>一般公共预算本级支出表</vt:lpstr>
      <vt:lpstr>一般公共预算基本支出表</vt:lpstr>
      <vt:lpstr>一般公共预算税收返还和转移支付表</vt:lpstr>
      <vt:lpstr>一般及专项分明细</vt:lpstr>
      <vt:lpstr>一般转移支付明细</vt:lpstr>
      <vt:lpstr>专项转移支付明细</vt:lpstr>
      <vt:lpstr>政府性基金收入表</vt:lpstr>
      <vt:lpstr>政府性基金支出表</vt:lpstr>
      <vt:lpstr>本级政府性基金支出表</vt:lpstr>
      <vt:lpstr>政府性基金转移支付表</vt:lpstr>
      <vt:lpstr>国有资本经营预算收入表</vt:lpstr>
      <vt:lpstr>国有资本经营预算支出表</vt:lpstr>
      <vt:lpstr>本级国有资本经营预算支出表</vt:lpstr>
      <vt:lpstr>国有资本经营转移支付表</vt:lpstr>
      <vt:lpstr>社会保险基金收入表</vt:lpstr>
      <vt:lpstr>社会保险基金支出表</vt:lpstr>
      <vt:lpstr>地方政府一般债务余额情况表</vt:lpstr>
      <vt:lpstr>地方政府专项债务余额情况表</vt:lpstr>
      <vt:lpstr>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2006-02-20T13:15:00Z</dcterms:created>
  <cp:lastPrinted>2019-12-24T10:44:00Z</cp:lastPrinted>
  <dcterms:modified xsi:type="dcterms:W3CDTF">2024-03-04T02:44:19Z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false</vt:bool>
  </property>
  <property fmtid="{D5CDD505-2E9C-101B-9397-08002B2CF9AE}" pid="4" name="ICV">
    <vt:lpwstr>AE28BD8EA9E2433EB5B784DE2B4FBCA8</vt:lpwstr>
  </property>
</Properties>
</file>